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фонда прочие 2014 " sheetId="1" r:id="rId1"/>
    <sheet name="штатное прочие 2015 год" sheetId="2" r:id="rId2"/>
    <sheet name="расчет ноч  и празд" sheetId="3" r:id="rId3"/>
    <sheet name="расчеи фонда педагоги 2015" sheetId="4" r:id="rId4"/>
    <sheet name="штатное педагоги 2015" sheetId="5" r:id="rId5"/>
  </sheets>
  <definedNames>
    <definedName name="_xlnm.Print_Titles" localSheetId="1">'штатное прочие 2015 год'!$A:$C,'штатное прочие 2015 год'!$9:$13</definedName>
    <definedName name="_xlnm.Print_Area" localSheetId="3">'расчеи фонда педагоги 2015'!$A$1:$S$51</definedName>
    <definedName name="_xlnm.Print_Area" localSheetId="0">'Расчет фонда прочие 2014 '!$A$1:$F$49</definedName>
    <definedName name="_xlnm.Print_Area" localSheetId="1">'штатное прочие 2015 год'!$A$1:$AM$67</definedName>
  </definedNames>
  <calcPr fullCalcOnLoad="1"/>
</workbook>
</file>

<file path=xl/sharedStrings.xml><?xml version="1.0" encoding="utf-8"?>
<sst xmlns="http://schemas.openxmlformats.org/spreadsheetml/2006/main" count="498" uniqueCount="268">
  <si>
    <t>№ п/п</t>
  </si>
  <si>
    <t>Должность</t>
  </si>
  <si>
    <t>Ф.И.О.</t>
  </si>
  <si>
    <t>Должностной оклад (оклад), руб.</t>
  </si>
  <si>
    <t>Разряд,класс,  категория квалификации</t>
  </si>
  <si>
    <t>за квалиф.категорию</t>
  </si>
  <si>
    <t>% от должностного оклада</t>
  </si>
  <si>
    <t>в руб.</t>
  </si>
  <si>
    <t>Компенсационные выплаты</t>
  </si>
  <si>
    <t>за работу в ночное время</t>
  </si>
  <si>
    <t>за работу с вредными и (или) опасными</t>
  </si>
  <si>
    <t>Стимулирующие выплаты</t>
  </si>
  <si>
    <t>Выслуга</t>
  </si>
  <si>
    <t>РК,ПН</t>
  </si>
  <si>
    <t>Итого заработная плата с РК,ПН, руб.</t>
  </si>
  <si>
    <t>Административный персонал</t>
  </si>
  <si>
    <t>Педагогический персонал</t>
  </si>
  <si>
    <t>Учебно-вспомогательный персонал</t>
  </si>
  <si>
    <t>УТВЕРЖДЕНО</t>
  </si>
  <si>
    <t xml:space="preserve">Штат в количестве ______________________ единиц </t>
  </si>
  <si>
    <t xml:space="preserve">      ШТАТНОЕ РАСПИСАНИЕ</t>
  </si>
  <si>
    <t>в том числе</t>
  </si>
  <si>
    <t>кол-во ставок</t>
  </si>
  <si>
    <t>Итого:</t>
  </si>
  <si>
    <t>Всего:</t>
  </si>
  <si>
    <t>за работу в логопедических группах</t>
  </si>
  <si>
    <t>Стимулирующие выплата</t>
  </si>
  <si>
    <t>повышающ коэф</t>
  </si>
  <si>
    <t>Оклад</t>
  </si>
  <si>
    <t>Показатели</t>
  </si>
  <si>
    <t>Всего</t>
  </si>
  <si>
    <t>по тарификации</t>
  </si>
  <si>
    <t>3=4+5</t>
  </si>
  <si>
    <t>1.</t>
  </si>
  <si>
    <t>Сумма окладов (должн. окладов, ставок заработной платы)</t>
  </si>
  <si>
    <t>2.</t>
  </si>
  <si>
    <t>Выплаты по повышающим коэффициентам, всего</t>
  </si>
  <si>
    <t>2.1.</t>
  </si>
  <si>
    <t xml:space="preserve">  - за квалиф.категорию, ученую степень, звание "заслуженный", "народный"</t>
  </si>
  <si>
    <t>2.2.</t>
  </si>
  <si>
    <t>2.3.</t>
  </si>
  <si>
    <t>3.</t>
  </si>
  <si>
    <t>3.1.</t>
  </si>
  <si>
    <t xml:space="preserve">  - за работу с вредными и (или) опасными  условиями труда</t>
  </si>
  <si>
    <t>3.2.</t>
  </si>
  <si>
    <t xml:space="preserve">  - за работу в ночное время</t>
  </si>
  <si>
    <t>3.3.</t>
  </si>
  <si>
    <t xml:space="preserve">  - за работу  в выходные и праздничные дни</t>
  </si>
  <si>
    <t>3.4.</t>
  </si>
  <si>
    <t xml:space="preserve">  - за работу, не входящую в должностные обязанности, носящую постоянный характер (до 15% от суммы окладов)</t>
  </si>
  <si>
    <t xml:space="preserve">4. </t>
  </si>
  <si>
    <t>4.1.</t>
  </si>
  <si>
    <t xml:space="preserve">  - за непрерывный стаж работы в учреждениях системы образования</t>
  </si>
  <si>
    <t>5=1+2+3+4</t>
  </si>
  <si>
    <t>Итого начисленная заработная плата</t>
  </si>
  <si>
    <t>6=5</t>
  </si>
  <si>
    <t xml:space="preserve">Районый коэффициент, процентная надбавка </t>
  </si>
  <si>
    <t>7=6+5</t>
  </si>
  <si>
    <t>Итого начисленная заработная плата с РК, ДВ.</t>
  </si>
  <si>
    <t>8.</t>
  </si>
  <si>
    <t>Материальная помощь (к отпуску) в месяц</t>
  </si>
  <si>
    <t>9.</t>
  </si>
  <si>
    <t>Дополнительный  фонд заработной платы (в месяц)</t>
  </si>
  <si>
    <t>9.1.</t>
  </si>
  <si>
    <t xml:space="preserve">  - на оплату труда работников, заменяющих уходящих в очередной и учебный отпуск   </t>
  </si>
  <si>
    <t>9.2.</t>
  </si>
  <si>
    <t>10.=7+8+9</t>
  </si>
  <si>
    <t>ВСЕГО месячный фонд оплаты труда</t>
  </si>
  <si>
    <t>Главный бухгалтер                    _______________                                                 __________________</t>
  </si>
  <si>
    <t xml:space="preserve">                                                  (подпись)</t>
  </si>
  <si>
    <t xml:space="preserve">     (фамилия, имя, отчество)</t>
  </si>
  <si>
    <t>4.2.</t>
  </si>
  <si>
    <t>молодой спец-т</t>
  </si>
  <si>
    <t>Число дней отпуска</t>
  </si>
  <si>
    <t>Кол-во штатных единиц</t>
  </si>
  <si>
    <t>в месяц*</t>
  </si>
  <si>
    <t>в день**</t>
  </si>
  <si>
    <t>на период отпуска</t>
  </si>
  <si>
    <t>Фонд материальной помощи</t>
  </si>
  <si>
    <t>За работу в логопедических группах</t>
  </si>
  <si>
    <t>выплата молодому специалисту</t>
  </si>
  <si>
    <t>МРОТ</t>
  </si>
  <si>
    <t>Замена на отпуск</t>
  </si>
  <si>
    <t>ИТОГО ФЗП год</t>
  </si>
  <si>
    <t>ПРИЛОЖЕНИЕ</t>
  </si>
  <si>
    <t xml:space="preserve">к штатному расписанию </t>
  </si>
  <si>
    <t xml:space="preserve">Муниципальное бюджетное дошкольное образовательное учреждение </t>
  </si>
  <si>
    <t>Материальная помощь</t>
  </si>
  <si>
    <t>фонд замены</t>
  </si>
  <si>
    <t>фонд стимулирования</t>
  </si>
  <si>
    <t>ВСЕГО</t>
  </si>
  <si>
    <t>Доплата за вредные условия труда</t>
  </si>
  <si>
    <t>%</t>
  </si>
  <si>
    <t>Расчет праздничных  (годовой фонд)</t>
  </si>
  <si>
    <t>ИТОГО по учреждению ФОТ 211</t>
  </si>
  <si>
    <t xml:space="preserve">Начисления </t>
  </si>
  <si>
    <t>наименование учреждения</t>
  </si>
  <si>
    <t>Наименование Учреждения</t>
  </si>
  <si>
    <t>количество ставок сторожей</t>
  </si>
  <si>
    <t>Приложение к штатному расписанию</t>
  </si>
  <si>
    <t>Всего ФОТ по штатным на год</t>
  </si>
  <si>
    <t xml:space="preserve">213 по штатным </t>
  </si>
  <si>
    <t>Разница от бюджета</t>
  </si>
  <si>
    <t>Сумма бюджета код 211</t>
  </si>
  <si>
    <t>бюджет код 213</t>
  </si>
  <si>
    <t>Начисления</t>
  </si>
  <si>
    <t>Заработная плата</t>
  </si>
  <si>
    <t>Наименование учреждения</t>
  </si>
  <si>
    <t>Главный бухгалтер                    _______________                                 __________________</t>
  </si>
  <si>
    <t>Н.А.Кузьмина</t>
  </si>
  <si>
    <t>заведующая</t>
  </si>
  <si>
    <t>зам. по УВР</t>
  </si>
  <si>
    <t>Берестова Н.Ю</t>
  </si>
  <si>
    <t>МБДОУ №38 пос.Эльбан</t>
  </si>
  <si>
    <t>Кузьмина Н.А.</t>
  </si>
  <si>
    <t>ст.воспитатель</t>
  </si>
  <si>
    <t>Ермакова И.А.</t>
  </si>
  <si>
    <t>воспитатель</t>
  </si>
  <si>
    <t>Байкова Е.В.</t>
  </si>
  <si>
    <t>Черная Н.Г.</t>
  </si>
  <si>
    <t>Малахова М.А.</t>
  </si>
  <si>
    <t>Вегерина С.В.</t>
  </si>
  <si>
    <t>Соколенко Н.Н</t>
  </si>
  <si>
    <t>Бутыгина Т.И.</t>
  </si>
  <si>
    <t>Новикова Н.С.</t>
  </si>
  <si>
    <t>Кузина Р.М.</t>
  </si>
  <si>
    <t xml:space="preserve">Кузьмина О.А.  </t>
  </si>
  <si>
    <t>Чигиринская Е.В.</t>
  </si>
  <si>
    <t>Ковалева Т.Н.</t>
  </si>
  <si>
    <t>Качаева М.И.</t>
  </si>
  <si>
    <t>Васильева Г.Э.</t>
  </si>
  <si>
    <t xml:space="preserve">Попова Т.П.  </t>
  </si>
  <si>
    <t xml:space="preserve">учитель-логопед </t>
  </si>
  <si>
    <t>Абашкина Е.Б.</t>
  </si>
  <si>
    <t>муз.руководит</t>
  </si>
  <si>
    <t>Шишкина Т.М.</t>
  </si>
  <si>
    <t>Кокорина Е.В.</t>
  </si>
  <si>
    <t>пед-психолог</t>
  </si>
  <si>
    <t>Острожная И.А.</t>
  </si>
  <si>
    <t>бухгалтер</t>
  </si>
  <si>
    <t>Юхачева Е.А.</t>
  </si>
  <si>
    <t>завхоз</t>
  </si>
  <si>
    <t>ВегеринаВ.А.</t>
  </si>
  <si>
    <t>спец по кадрам</t>
  </si>
  <si>
    <t>пом.воспитат</t>
  </si>
  <si>
    <t>Бабицкая Е.Г.</t>
  </si>
  <si>
    <t>Чарочкина Т.А.</t>
  </si>
  <si>
    <t>Попова Л.А.</t>
  </si>
  <si>
    <t>Туряк Н.А.</t>
  </si>
  <si>
    <t>Янова Т.А.</t>
  </si>
  <si>
    <t>Шубина Г.Н.</t>
  </si>
  <si>
    <t>Абдрафикова Ю.Р.</t>
  </si>
  <si>
    <t>Серая Л.А.</t>
  </si>
  <si>
    <t>Обслуживающий персонал</t>
  </si>
  <si>
    <t>Козуб Т.Д.</t>
  </si>
  <si>
    <t>кастелянша</t>
  </si>
  <si>
    <t>Суфиева Г.Ю.</t>
  </si>
  <si>
    <t>подсобн.рабоч</t>
  </si>
  <si>
    <t>Огнева Л.Д.</t>
  </si>
  <si>
    <t>Кузьмин Д.В.</t>
  </si>
  <si>
    <t>раб. стир.рем с/одежды</t>
  </si>
  <si>
    <t>Михайлова А.В.</t>
  </si>
  <si>
    <t>Медведева И,Н.</t>
  </si>
  <si>
    <t>убор.сл.помещ</t>
  </si>
  <si>
    <t>Аверкина Н.А.</t>
  </si>
  <si>
    <t>повар</t>
  </si>
  <si>
    <t>Березина Е.В.</t>
  </si>
  <si>
    <t>Березина Н.Ф.</t>
  </si>
  <si>
    <t>Реш Н.С.</t>
  </si>
  <si>
    <t>электрик</t>
  </si>
  <si>
    <t>Булгаков С.И.</t>
  </si>
  <si>
    <t>слесарь</t>
  </si>
  <si>
    <t>Зливко В.П.</t>
  </si>
  <si>
    <t>плотник</t>
  </si>
  <si>
    <t>сторож</t>
  </si>
  <si>
    <t>Витвинина В.П.</t>
  </si>
  <si>
    <t>Жилякова Ф.К.</t>
  </si>
  <si>
    <t>Серебряков И.С.</t>
  </si>
  <si>
    <t>кладовщик</t>
  </si>
  <si>
    <t>Сысоева В.В.</t>
  </si>
  <si>
    <t>дворник</t>
  </si>
  <si>
    <t>ст.медсестра</t>
  </si>
  <si>
    <t>диетсестра</t>
  </si>
  <si>
    <t>Заведующий</t>
  </si>
  <si>
    <t>инструктор по физкультуре</t>
  </si>
  <si>
    <t>Для мужчин</t>
  </si>
  <si>
    <t>норма часов в год мужская (40 часов)</t>
  </si>
  <si>
    <t>норма в месяц (муж)</t>
  </si>
  <si>
    <t>п.1 / п.4</t>
  </si>
  <si>
    <t>количество часов ночных в день</t>
  </si>
  <si>
    <t>количество месяцев</t>
  </si>
  <si>
    <t>количество дней в году</t>
  </si>
  <si>
    <t xml:space="preserve">количество ночных часов в году </t>
  </si>
  <si>
    <t>п.5 * п. 3</t>
  </si>
  <si>
    <t>среднее количество ночных часов в месяц</t>
  </si>
  <si>
    <t>п.5 * п.3 / п.4</t>
  </si>
  <si>
    <t>количество праздничных часов в году</t>
  </si>
  <si>
    <t>процент оплаты за ночные часы</t>
  </si>
  <si>
    <t>оклад сторожа</t>
  </si>
  <si>
    <t>сумма ночных</t>
  </si>
  <si>
    <t>п.10 / п.2 * п.7 * п.10</t>
  </si>
  <si>
    <t>сумма ночных на одного сторожа</t>
  </si>
  <si>
    <t>п.12 / п.9</t>
  </si>
  <si>
    <t>сумма за праздничные дни в месяц</t>
  </si>
  <si>
    <t>п.11 / п.2 * п.8</t>
  </si>
  <si>
    <t>сумма за праздничные дни в месяц на одного сторожа</t>
  </si>
  <si>
    <t>п.14 / п.9</t>
  </si>
  <si>
    <t>Для женщин</t>
  </si>
  <si>
    <t>норма часов в год женская  (36 часов)</t>
  </si>
  <si>
    <t>норма часов в месяц (жен)</t>
  </si>
  <si>
    <t>п.11 / п.2 * п.7 * п.10</t>
  </si>
  <si>
    <t>п.11 / п.9</t>
  </si>
  <si>
    <t>средняя сумма ночных  в месяц</t>
  </si>
  <si>
    <t>средняя сумма праздничных  в месяц</t>
  </si>
  <si>
    <t>МБДОУ № 38 п. Эльбан</t>
  </si>
  <si>
    <t>ЕСН 30,2%</t>
  </si>
  <si>
    <t>по штатному педагоги</t>
  </si>
  <si>
    <t>месячный фонд</t>
  </si>
  <si>
    <t>Кныш А.А.</t>
  </si>
  <si>
    <t>Пермякова Т.С.</t>
  </si>
  <si>
    <t xml:space="preserve">  - на доплату до утвержденного размера  МРОТ - 9485 руб.</t>
  </si>
  <si>
    <t>Н.В. Абазова</t>
  </si>
  <si>
    <t>МРОТ 9485 с 01.09.2014</t>
  </si>
  <si>
    <r>
      <t>Приказом учреждения № ______ от "____" __________</t>
    </r>
    <r>
      <rPr>
        <u val="single"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2014 г.</t>
    </r>
  </si>
  <si>
    <t>ФЗП проверил ведущий специалист отдела планирования учета и отчетности управления образования</t>
  </si>
  <si>
    <t xml:space="preserve">  - на доплату до утвержденного размера  МРОТ </t>
  </si>
  <si>
    <t>211+213</t>
  </si>
  <si>
    <t>Дорошенко Е.И.</t>
  </si>
  <si>
    <t>Шаповалова Е.В.</t>
  </si>
  <si>
    <t>Попова М.В.</t>
  </si>
  <si>
    <t>Шевчук К.Н.</t>
  </si>
  <si>
    <t>Кладова Н.А.</t>
  </si>
  <si>
    <t>Немкина Т.З.</t>
  </si>
  <si>
    <t>Ведерникова Ю.</t>
  </si>
  <si>
    <t>Стасюк А.А.</t>
  </si>
  <si>
    <t>Веселов К.В.</t>
  </si>
  <si>
    <t>январь-декабрь</t>
  </si>
  <si>
    <t>Овсянникова А.В.</t>
  </si>
  <si>
    <t>Дударева Е.А.</t>
  </si>
  <si>
    <t>Катанаева Ю.А.</t>
  </si>
  <si>
    <t>Паргачевская Г.В.</t>
  </si>
  <si>
    <t>Лескова Е.С.</t>
  </si>
  <si>
    <t>Бутурлакина В.А.</t>
  </si>
  <si>
    <t>Зуева И.А.</t>
  </si>
  <si>
    <t>Куликова Е.Е</t>
  </si>
  <si>
    <t>Немкова А.С.</t>
  </si>
  <si>
    <t>Расчет ночных по сторожам  на 2015 год по МБДОУ  №38 пос.Эльбан</t>
  </si>
  <si>
    <t>"______" _______________2015 года</t>
  </si>
  <si>
    <t>сумма</t>
  </si>
  <si>
    <t>Фонд стимулирующих выплат</t>
  </si>
  <si>
    <t>Компенсационный фонд за работу, не входящую в должностные обязанности, носящую постоянный характер (до 15% от суммы окладов)</t>
  </si>
  <si>
    <t xml:space="preserve">                             2015 года</t>
  </si>
  <si>
    <t>Домашонкина Т.С.</t>
  </si>
  <si>
    <t>Т.А. Пермякова</t>
  </si>
  <si>
    <r>
      <t>Приказом учреждения № 69 от "01" июля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2015 г.</t>
    </r>
  </si>
  <si>
    <t>на "01" июля  2015 года</t>
  </si>
  <si>
    <t xml:space="preserve">Расчет фонда заработной платы в условиях НСОТ на 01.07.2015  МБДОУ №38 </t>
  </si>
  <si>
    <t>На 01 июля  2015 год</t>
  </si>
  <si>
    <t>Компенсационный фонд за работу, не входящую в должностные обязанности, носящую постоянный характер (до 15% от суммы окладов) с 01.01.2015 по 30.06.2015</t>
  </si>
  <si>
    <t>Фонд стимулирующих выплат с 01.01.2015 по 30.06.2015</t>
  </si>
  <si>
    <t>январь-июнь</t>
  </si>
  <si>
    <t>июля-декабрь</t>
  </si>
  <si>
    <t>Фонд стимулирующих выплат с 01.07.2015 по 31.12.2015</t>
  </si>
  <si>
    <t>Расчет фонда заработной платы в условиях НСОТ на 01.07.2015  МБДОУ №38</t>
  </si>
  <si>
    <t>УТВЕРЖДАЮ</t>
  </si>
  <si>
    <t>Приказом учреждения №69 от 01.07.2015г.</t>
  </si>
  <si>
    <t xml:space="preserve">Штат в количестве       </t>
  </si>
  <si>
    <t>И.о. заведующего                           Н.Ю. Берестова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</si>
</sst>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#,##0.00&quot;р.&quot;"/>
    <numFmt numFmtId="184" formatCode="0.0%"/>
    <numFmt numFmtId="185" formatCode="0.00000"/>
    <numFmt numFmtId="186" formatCode="0.000%"/>
    <numFmt numFmtId="187" formatCode="0.0000%"/>
    <numFmt numFmtId="188" formatCode="0.00000%"/>
    <numFmt numFmtId="189" formatCode="0.000000%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80" fontId="6" fillId="0" borderId="11" xfId="0" applyNumberFormat="1" applyFont="1" applyBorder="1" applyAlignment="1">
      <alignment wrapText="1"/>
    </xf>
    <xf numFmtId="180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180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80" fontId="6" fillId="0" borderId="12" xfId="0" applyNumberFormat="1" applyFont="1" applyBorder="1" applyAlignment="1">
      <alignment horizontal="center"/>
    </xf>
    <xf numFmtId="183" fontId="7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80" fontId="6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textRotation="90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2" fontId="7" fillId="0" borderId="11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180" fontId="11" fillId="0" borderId="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/>
    </xf>
    <xf numFmtId="180" fontId="4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180" fontId="11" fillId="0" borderId="0" xfId="0" applyNumberFormat="1" applyFont="1" applyAlignment="1">
      <alignment wrapText="1"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5" fillId="32" borderId="11" xfId="0" applyFont="1" applyFill="1" applyBorder="1" applyAlignment="1">
      <alignment/>
    </xf>
    <xf numFmtId="9" fontId="14" fillId="0" borderId="11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5" fillId="32" borderId="11" xfId="0" applyNumberFormat="1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1" xfId="0" applyFont="1" applyFill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2" fontId="16" fillId="0" borderId="11" xfId="0" applyNumberFormat="1" applyFont="1" applyBorder="1" applyAlignment="1">
      <alignment/>
    </xf>
    <xf numFmtId="2" fontId="15" fillId="0" borderId="11" xfId="0" applyNumberFormat="1" applyFont="1" applyBorder="1" applyAlignment="1" applyProtection="1">
      <alignment/>
      <protection/>
    </xf>
    <xf numFmtId="0" fontId="16" fillId="32" borderId="11" xfId="0" applyFont="1" applyFill="1" applyBorder="1" applyAlignment="1">
      <alignment/>
    </xf>
    <xf numFmtId="2" fontId="15" fillId="0" borderId="11" xfId="0" applyNumberFormat="1" applyFont="1" applyBorder="1" applyAlignment="1">
      <alignment/>
    </xf>
    <xf numFmtId="180" fontId="14" fillId="0" borderId="11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5" fillId="32" borderId="11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1" xfId="0" applyFont="1" applyFill="1" applyBorder="1" applyAlignment="1">
      <alignment wrapText="1"/>
    </xf>
    <xf numFmtId="0" fontId="11" fillId="0" borderId="0" xfId="0" applyFont="1" applyAlignment="1">
      <alignment horizontal="center" vertical="top"/>
    </xf>
    <xf numFmtId="2" fontId="15" fillId="32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80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wrapText="1"/>
    </xf>
    <xf numFmtId="2" fontId="0" fillId="0" borderId="0" xfId="0" applyNumberFormat="1" applyAlignment="1">
      <alignment/>
    </xf>
    <xf numFmtId="2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9" fontId="14" fillId="33" borderId="11" xfId="0" applyNumberFormat="1" applyFont="1" applyFill="1" applyBorder="1" applyAlignment="1">
      <alignment/>
    </xf>
    <xf numFmtId="2" fontId="14" fillId="33" borderId="11" xfId="0" applyNumberFormat="1" applyFont="1" applyFill="1" applyBorder="1" applyAlignment="1">
      <alignment/>
    </xf>
    <xf numFmtId="2" fontId="16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32" borderId="11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15" fillId="32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80" fontId="2" fillId="0" borderId="0" xfId="0" applyNumberFormat="1" applyFont="1" applyAlignment="1">
      <alignment/>
    </xf>
    <xf numFmtId="0" fontId="61" fillId="0" borderId="11" xfId="0" applyFont="1" applyBorder="1" applyAlignment="1">
      <alignment/>
    </xf>
    <xf numFmtId="0" fontId="61" fillId="33" borderId="11" xfId="0" applyFont="1" applyFill="1" applyBorder="1" applyAlignment="1">
      <alignment/>
    </xf>
    <xf numFmtId="1" fontId="14" fillId="0" borderId="11" xfId="0" applyNumberFormat="1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Fill="1" applyBorder="1" applyAlignment="1">
      <alignment/>
    </xf>
    <xf numFmtId="0" fontId="63" fillId="32" borderId="11" xfId="0" applyFont="1" applyFill="1" applyBorder="1" applyAlignment="1">
      <alignment/>
    </xf>
    <xf numFmtId="180" fontId="63" fillId="32" borderId="11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9" fontId="16" fillId="32" borderId="11" xfId="58" applyFont="1" applyFill="1" applyBorder="1" applyAlignment="1">
      <alignment/>
    </xf>
    <xf numFmtId="9" fontId="15" fillId="32" borderId="11" xfId="58" applyFont="1" applyFill="1" applyBorder="1" applyAlignment="1">
      <alignment/>
    </xf>
    <xf numFmtId="2" fontId="15" fillId="17" borderId="11" xfId="0" applyNumberFormat="1" applyFont="1" applyFill="1" applyBorder="1" applyAlignment="1" applyProtection="1">
      <alignment/>
      <protection/>
    </xf>
    <xf numFmtId="9" fontId="15" fillId="32" borderId="11" xfId="58" applyFont="1" applyFill="1" applyBorder="1" applyAlignment="1">
      <alignment/>
    </xf>
    <xf numFmtId="2" fontId="16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11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textRotation="90"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82" fontId="14" fillId="0" borderId="0" xfId="0" applyNumberFormat="1" applyFont="1" applyAlignment="1">
      <alignment/>
    </xf>
    <xf numFmtId="0" fontId="17" fillId="0" borderId="0" xfId="0" applyFont="1" applyAlignment="1">
      <alignment horizontal="left" wrapText="1"/>
    </xf>
    <xf numFmtId="180" fontId="11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wrapText="1"/>
    </xf>
    <xf numFmtId="0" fontId="17" fillId="0" borderId="12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7" fillId="0" borderId="11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32" borderId="11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22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PageLayoutView="0" workbookViewId="0" topLeftCell="A13">
      <selection activeCell="I30" sqref="I30:I31"/>
    </sheetView>
  </sheetViews>
  <sheetFormatPr defaultColWidth="9.140625" defaultRowHeight="12.75"/>
  <cols>
    <col min="2" max="2" width="52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7.7109375" style="0" customWidth="1"/>
    <col min="7" max="7" width="10.8515625" style="0" customWidth="1"/>
  </cols>
  <sheetData>
    <row r="1" ht="12.75">
      <c r="C1" s="50" t="s">
        <v>99</v>
      </c>
    </row>
    <row r="3" spans="1:5" ht="12.75">
      <c r="A3" s="189" t="s">
        <v>256</v>
      </c>
      <c r="B3" s="190"/>
      <c r="C3" s="190"/>
      <c r="D3" s="190"/>
      <c r="E3" s="190"/>
    </row>
    <row r="4" spans="1:5" ht="30.75" customHeight="1">
      <c r="A4" s="191"/>
      <c r="B4" s="192"/>
      <c r="C4" s="192"/>
      <c r="D4" s="192"/>
      <c r="E4" s="192"/>
    </row>
    <row r="5" spans="1:5" ht="12.75">
      <c r="A5" s="193" t="s">
        <v>0</v>
      </c>
      <c r="B5" s="193" t="s">
        <v>29</v>
      </c>
      <c r="C5" s="193" t="s">
        <v>30</v>
      </c>
      <c r="D5" s="196" t="s">
        <v>21</v>
      </c>
      <c r="E5" s="197"/>
    </row>
    <row r="6" spans="1:5" ht="12.75">
      <c r="A6" s="194"/>
      <c r="B6" s="194"/>
      <c r="C6" s="194"/>
      <c r="D6" s="198" t="s">
        <v>216</v>
      </c>
      <c r="E6" s="200" t="s">
        <v>31</v>
      </c>
    </row>
    <row r="7" spans="1:5" ht="12.75">
      <c r="A7" s="195"/>
      <c r="B7" s="195"/>
      <c r="C7" s="195"/>
      <c r="D7" s="199"/>
      <c r="E7" s="201"/>
    </row>
    <row r="8" spans="1:5" ht="12.75">
      <c r="A8" s="6">
        <v>1</v>
      </c>
      <c r="B8" s="6">
        <v>2</v>
      </c>
      <c r="C8" s="6" t="s">
        <v>32</v>
      </c>
      <c r="D8" s="7">
        <v>4</v>
      </c>
      <c r="E8" s="7">
        <v>5</v>
      </c>
    </row>
    <row r="9" spans="1:5" ht="28.5">
      <c r="A9" s="8" t="s">
        <v>33</v>
      </c>
      <c r="B9" s="9" t="s">
        <v>34</v>
      </c>
      <c r="C9" s="10">
        <f>D9+E9</f>
        <v>0</v>
      </c>
      <c r="D9" s="11">
        <f>'штатное прочие 2015 год'!G62</f>
        <v>0</v>
      </c>
      <c r="E9" s="11"/>
    </row>
    <row r="10" spans="1:5" ht="28.5">
      <c r="A10" s="8" t="s">
        <v>35</v>
      </c>
      <c r="B10" s="9" t="s">
        <v>36</v>
      </c>
      <c r="C10" s="10">
        <f aca="true" t="shared" si="0" ref="C10:C30">D10+E10</f>
        <v>0</v>
      </c>
      <c r="D10" s="11">
        <f>D11+D12+D13</f>
        <v>0</v>
      </c>
      <c r="E10" s="11">
        <f>E11+E12+E13</f>
        <v>0</v>
      </c>
    </row>
    <row r="11" spans="1:8" ht="30">
      <c r="A11" s="12" t="s">
        <v>37</v>
      </c>
      <c r="B11" s="13" t="s">
        <v>38</v>
      </c>
      <c r="C11" s="10">
        <f t="shared" si="0"/>
        <v>0</v>
      </c>
      <c r="D11" s="14">
        <f>'штатное прочие 2015 год'!I62</f>
        <v>0</v>
      </c>
      <c r="E11" s="14"/>
      <c r="G11" s="5"/>
      <c r="H11" s="5"/>
    </row>
    <row r="12" spans="1:5" ht="15">
      <c r="A12" s="12" t="s">
        <v>39</v>
      </c>
      <c r="B12" s="13" t="s">
        <v>79</v>
      </c>
      <c r="C12" s="10">
        <f t="shared" si="0"/>
        <v>0</v>
      </c>
      <c r="D12" s="14">
        <f>'штатное прочие 2015 год'!K62</f>
        <v>0</v>
      </c>
      <c r="E12" s="14"/>
    </row>
    <row r="13" spans="1:7" ht="15">
      <c r="A13" s="12" t="s">
        <v>40</v>
      </c>
      <c r="B13" s="13" t="s">
        <v>72</v>
      </c>
      <c r="C13" s="10">
        <f t="shared" si="0"/>
        <v>0</v>
      </c>
      <c r="D13" s="14">
        <f>'штатное прочие 2015 год'!M62</f>
        <v>0</v>
      </c>
      <c r="E13" s="14"/>
      <c r="G13" s="131"/>
    </row>
    <row r="14" spans="1:5" ht="14.25">
      <c r="A14" s="8" t="s">
        <v>41</v>
      </c>
      <c r="B14" s="9" t="s">
        <v>8</v>
      </c>
      <c r="C14" s="10">
        <f t="shared" si="0"/>
        <v>0</v>
      </c>
      <c r="D14" s="11"/>
      <c r="E14" s="11">
        <f>E15+E18+E16+E17</f>
        <v>0</v>
      </c>
    </row>
    <row r="15" spans="1:5" ht="30">
      <c r="A15" s="12" t="s">
        <v>42</v>
      </c>
      <c r="B15" s="13" t="s">
        <v>43</v>
      </c>
      <c r="C15" s="10">
        <f t="shared" si="0"/>
        <v>0</v>
      </c>
      <c r="D15" s="14">
        <f>'штатное прочие 2015 год'!S62</f>
        <v>0</v>
      </c>
      <c r="E15" s="14"/>
    </row>
    <row r="16" spans="1:5" ht="15">
      <c r="A16" s="12" t="s">
        <v>44</v>
      </c>
      <c r="B16" s="13" t="s">
        <v>45</v>
      </c>
      <c r="C16" s="10">
        <f t="shared" si="0"/>
        <v>0</v>
      </c>
      <c r="D16" s="14">
        <f>'штатное прочие 2015 год'!O62</f>
        <v>0</v>
      </c>
      <c r="E16" s="14"/>
    </row>
    <row r="17" spans="1:5" ht="15">
      <c r="A17" s="12" t="s">
        <v>46</v>
      </c>
      <c r="B17" s="13" t="s">
        <v>47</v>
      </c>
      <c r="C17" s="10">
        <f t="shared" si="0"/>
        <v>0</v>
      </c>
      <c r="D17" s="14"/>
      <c r="E17" s="14"/>
    </row>
    <row r="18" spans="1:5" ht="45">
      <c r="A18" s="12" t="s">
        <v>48</v>
      </c>
      <c r="B18" s="15" t="s">
        <v>49</v>
      </c>
      <c r="C18" s="10">
        <f t="shared" si="0"/>
        <v>0</v>
      </c>
      <c r="D18" s="16">
        <f>'штатное прочие 2015 год'!AI62/2</f>
        <v>0</v>
      </c>
      <c r="E18" s="16"/>
    </row>
    <row r="19" spans="1:5" ht="15.75">
      <c r="A19" s="17" t="s">
        <v>50</v>
      </c>
      <c r="B19" s="18" t="s">
        <v>11</v>
      </c>
      <c r="C19" s="10">
        <f>D19+E19</f>
        <v>0</v>
      </c>
      <c r="D19" s="19"/>
      <c r="E19" s="19">
        <f>E20</f>
        <v>0</v>
      </c>
    </row>
    <row r="20" spans="1:5" ht="30">
      <c r="A20" s="12" t="s">
        <v>51</v>
      </c>
      <c r="B20" s="13" t="s">
        <v>52</v>
      </c>
      <c r="C20" s="10">
        <f>D20+E20</f>
        <v>0</v>
      </c>
      <c r="D20" s="14"/>
      <c r="E20" s="14"/>
    </row>
    <row r="21" spans="1:5" ht="15">
      <c r="A21" s="12"/>
      <c r="B21" s="13"/>
      <c r="C21" s="10">
        <f>D21+E21</f>
        <v>0</v>
      </c>
      <c r="D21" s="14"/>
      <c r="E21" s="14"/>
    </row>
    <row r="22" spans="1:6" ht="15">
      <c r="A22" s="12" t="s">
        <v>71</v>
      </c>
      <c r="B22" s="15" t="s">
        <v>11</v>
      </c>
      <c r="C22" s="10">
        <f>D22+E22</f>
        <v>0</v>
      </c>
      <c r="D22" s="46"/>
      <c r="E22" s="14"/>
      <c r="F22" s="47" t="e">
        <f>D22/D9</f>
        <v>#DIV/0!</v>
      </c>
    </row>
    <row r="23" spans="1:6" ht="15">
      <c r="A23" s="12"/>
      <c r="B23" s="15" t="s">
        <v>78</v>
      </c>
      <c r="C23" s="10">
        <f>D23+E23</f>
        <v>0</v>
      </c>
      <c r="D23" s="46">
        <f>'штатное прочие 2015 год'!AA62/12/2</f>
        <v>0</v>
      </c>
      <c r="E23" s="14"/>
      <c r="F23" s="47"/>
    </row>
    <row r="24" spans="1:5" ht="14.25">
      <c r="A24" s="20" t="s">
        <v>53</v>
      </c>
      <c r="B24" s="9" t="s">
        <v>54</v>
      </c>
      <c r="C24" s="10">
        <f t="shared" si="0"/>
        <v>0</v>
      </c>
      <c r="D24" s="11">
        <f>D19+D14+D10+D9</f>
        <v>0</v>
      </c>
      <c r="E24" s="11">
        <f>E19+E14+E10+E9</f>
        <v>0</v>
      </c>
    </row>
    <row r="25" spans="1:5" ht="15">
      <c r="A25" s="21" t="s">
        <v>55</v>
      </c>
      <c r="B25" s="13" t="s">
        <v>56</v>
      </c>
      <c r="C25" s="10">
        <f t="shared" si="0"/>
        <v>0</v>
      </c>
      <c r="D25" s="14">
        <f>D24</f>
        <v>0</v>
      </c>
      <c r="E25" s="14">
        <f>E24</f>
        <v>0</v>
      </c>
    </row>
    <row r="26" spans="1:5" ht="14.25">
      <c r="A26" s="22" t="s">
        <v>57</v>
      </c>
      <c r="B26" s="23" t="s">
        <v>58</v>
      </c>
      <c r="C26" s="10">
        <f t="shared" si="0"/>
        <v>0</v>
      </c>
      <c r="D26" s="24">
        <f>D24+D25</f>
        <v>0</v>
      </c>
      <c r="E26" s="24">
        <f>E24+E25</f>
        <v>0</v>
      </c>
    </row>
    <row r="27" spans="1:5" ht="15">
      <c r="A27" s="12" t="s">
        <v>59</v>
      </c>
      <c r="B27" s="25" t="s">
        <v>60</v>
      </c>
      <c r="C27" s="10">
        <f t="shared" si="0"/>
        <v>0</v>
      </c>
      <c r="D27" s="14"/>
      <c r="E27" s="14"/>
    </row>
    <row r="28" spans="1:5" ht="30" customHeight="1">
      <c r="A28" s="8" t="s">
        <v>61</v>
      </c>
      <c r="B28" s="9" t="s">
        <v>62</v>
      </c>
      <c r="C28" s="10">
        <f t="shared" si="0"/>
        <v>0</v>
      </c>
      <c r="D28" s="11">
        <f>D29+D30</f>
        <v>0</v>
      </c>
      <c r="E28" s="11">
        <f>E29+E30</f>
        <v>0</v>
      </c>
    </row>
    <row r="29" spans="1:5" ht="30">
      <c r="A29" s="12" t="s">
        <v>63</v>
      </c>
      <c r="B29" s="13" t="s">
        <v>64</v>
      </c>
      <c r="C29" s="10">
        <f t="shared" si="0"/>
        <v>0</v>
      </c>
      <c r="D29" s="44">
        <f>('штатное прочие 2015 год'!AG62-'штатное прочие 2015 год'!AF62)/12</f>
        <v>0</v>
      </c>
      <c r="E29" s="14"/>
    </row>
    <row r="30" spans="1:5" ht="30">
      <c r="A30" s="12" t="s">
        <v>65</v>
      </c>
      <c r="B30" s="25" t="s">
        <v>220</v>
      </c>
      <c r="C30" s="10">
        <f t="shared" si="0"/>
        <v>0</v>
      </c>
      <c r="D30" s="44">
        <f>'штатное прочие 2015 год'!Z62</f>
        <v>0</v>
      </c>
      <c r="E30" s="14"/>
    </row>
    <row r="31" spans="1:5" ht="14.25">
      <c r="A31" s="26" t="s">
        <v>66</v>
      </c>
      <c r="B31" s="27" t="s">
        <v>67</v>
      </c>
      <c r="C31" s="10">
        <f>D31+E31</f>
        <v>0</v>
      </c>
      <c r="D31" s="10">
        <f>D26+D27+D28</f>
        <v>0</v>
      </c>
      <c r="E31" s="10">
        <f>E26+E27+E28</f>
        <v>0</v>
      </c>
    </row>
    <row r="32" spans="1:5" ht="14.25">
      <c r="A32" s="26"/>
      <c r="B32" s="27" t="s">
        <v>215</v>
      </c>
      <c r="C32" s="10">
        <f>C31*30.2%</f>
        <v>0</v>
      </c>
      <c r="D32" s="10"/>
      <c r="E32" s="10">
        <f>D31</f>
        <v>0</v>
      </c>
    </row>
    <row r="33" spans="1:5" ht="14.25">
      <c r="A33" s="28"/>
      <c r="B33" s="29"/>
      <c r="C33" s="30"/>
      <c r="D33" s="30"/>
      <c r="E33" s="30"/>
    </row>
    <row r="34" spans="1:5" ht="14.25" customHeight="1">
      <c r="A34" s="28"/>
      <c r="B34" s="55" t="s">
        <v>106</v>
      </c>
      <c r="C34" s="56"/>
      <c r="D34" s="188" t="s">
        <v>102</v>
      </c>
      <c r="E34" s="188" t="s">
        <v>102</v>
      </c>
    </row>
    <row r="35" spans="1:5" ht="12.75">
      <c r="A35" s="28"/>
      <c r="B35" s="57" t="s">
        <v>103</v>
      </c>
      <c r="C35" s="48"/>
      <c r="D35" s="188"/>
      <c r="E35" s="188"/>
    </row>
    <row r="36" spans="1:5" ht="12.75">
      <c r="A36" s="28"/>
      <c r="B36" s="57" t="s">
        <v>100</v>
      </c>
      <c r="C36" s="48">
        <f>C37+C38+C39</f>
        <v>0</v>
      </c>
      <c r="D36" s="48"/>
      <c r="E36" s="48">
        <f>C35-C36</f>
        <v>0</v>
      </c>
    </row>
    <row r="37" spans="1:5" ht="12.75">
      <c r="A37" s="28"/>
      <c r="B37" s="57" t="s">
        <v>236</v>
      </c>
      <c r="C37" s="48">
        <f>D37*12</f>
        <v>0</v>
      </c>
      <c r="D37" s="48">
        <f>D31</f>
        <v>0</v>
      </c>
      <c r="E37" s="169"/>
    </row>
    <row r="38" spans="1:5" ht="15">
      <c r="A38" s="31"/>
      <c r="B38" s="58"/>
      <c r="C38" s="59"/>
      <c r="D38" s="60"/>
      <c r="E38" s="60"/>
    </row>
    <row r="39" spans="1:5" ht="15">
      <c r="A39" s="31"/>
      <c r="B39" s="58"/>
      <c r="C39" s="59"/>
      <c r="D39" s="60"/>
      <c r="E39" s="60"/>
    </row>
    <row r="40" spans="1:5" ht="15">
      <c r="A40" s="31"/>
      <c r="B40" s="54" t="s">
        <v>105</v>
      </c>
      <c r="D40" s="60"/>
      <c r="E40" s="60"/>
    </row>
    <row r="41" spans="1:5" ht="15">
      <c r="A41" s="31"/>
      <c r="B41" s="58" t="s">
        <v>104</v>
      </c>
      <c r="C41" s="61"/>
      <c r="D41" s="62"/>
      <c r="E41" s="60"/>
    </row>
    <row r="42" spans="1:5" ht="15">
      <c r="A42" s="31"/>
      <c r="B42" s="58" t="s">
        <v>101</v>
      </c>
      <c r="C42" s="59">
        <f>C36*30.2%</f>
        <v>0</v>
      </c>
      <c r="D42" s="60"/>
      <c r="E42" s="48">
        <f>C41-C42</f>
        <v>0</v>
      </c>
    </row>
    <row r="43" spans="1:5" ht="15">
      <c r="A43" s="31"/>
      <c r="B43" s="43"/>
      <c r="C43" s="32"/>
      <c r="D43" s="31"/>
      <c r="E43" s="45"/>
    </row>
    <row r="44" spans="1:6" ht="15.75">
      <c r="A44" s="171" t="s">
        <v>68</v>
      </c>
      <c r="B44" s="184"/>
      <c r="C44" s="184"/>
      <c r="D44" s="185" t="s">
        <v>253</v>
      </c>
      <c r="E44" s="185"/>
      <c r="F44" s="185"/>
    </row>
    <row r="45" spans="1:6" ht="15.75">
      <c r="A45" s="176"/>
      <c r="B45" s="177" t="s">
        <v>69</v>
      </c>
      <c r="C45" s="177"/>
      <c r="D45" s="178" t="s">
        <v>70</v>
      </c>
      <c r="E45" s="178"/>
      <c r="F45" s="184"/>
    </row>
    <row r="46" spans="1:6" ht="15.75">
      <c r="A46" s="179"/>
      <c r="B46" s="180"/>
      <c r="C46" s="180"/>
      <c r="D46" s="171"/>
      <c r="E46" s="181"/>
      <c r="F46" s="184"/>
    </row>
    <row r="47" spans="1:6" ht="15.75">
      <c r="A47" s="171" t="s">
        <v>251</v>
      </c>
      <c r="B47" s="180"/>
      <c r="C47" s="180"/>
      <c r="D47" s="171"/>
      <c r="E47" s="181"/>
      <c r="F47" s="184"/>
    </row>
    <row r="48" spans="1:6" ht="15.75">
      <c r="A48" s="179"/>
      <c r="B48" s="172"/>
      <c r="C48" s="172"/>
      <c r="D48" s="182"/>
      <c r="E48" s="183"/>
      <c r="F48" s="184"/>
    </row>
    <row r="49" spans="1:6" ht="27" customHeight="1">
      <c r="A49" s="187" t="s">
        <v>224</v>
      </c>
      <c r="B49" s="187"/>
      <c r="C49" s="187"/>
      <c r="D49" s="184"/>
      <c r="E49" s="184" t="s">
        <v>221</v>
      </c>
      <c r="F49" s="184"/>
    </row>
    <row r="50" spans="1:6" ht="15.75">
      <c r="A50" s="184"/>
      <c r="B50" s="184"/>
      <c r="C50" s="184"/>
      <c r="D50" s="184"/>
      <c r="E50" s="184"/>
      <c r="F50" s="184"/>
    </row>
    <row r="51" spans="1:6" ht="15.75">
      <c r="A51" s="184"/>
      <c r="B51" s="184"/>
      <c r="C51" s="184"/>
      <c r="D51" s="184"/>
      <c r="E51" s="184"/>
      <c r="F51" s="184"/>
    </row>
  </sheetData>
  <sheetProtection/>
  <mergeCells count="10">
    <mergeCell ref="A49:C49"/>
    <mergeCell ref="D34:D35"/>
    <mergeCell ref="A3:E4"/>
    <mergeCell ref="A5:A7"/>
    <mergeCell ref="B5:B7"/>
    <mergeCell ref="C5:C7"/>
    <mergeCell ref="D5:E5"/>
    <mergeCell ref="D6:D7"/>
    <mergeCell ref="E6:E7"/>
    <mergeCell ref="E34:E35"/>
  </mergeCells>
  <printOptions/>
  <pageMargins left="0.54" right="0.35" top="0.33" bottom="0.63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9"/>
  <sheetViews>
    <sheetView view="pageBreakPreview" zoomScale="60" zoomScaleNormal="85" zoomScalePageLayoutView="0" workbookViewId="0" topLeftCell="N28">
      <selection activeCell="AJ61" sqref="AJ61"/>
    </sheetView>
  </sheetViews>
  <sheetFormatPr defaultColWidth="9.140625" defaultRowHeight="12.75"/>
  <cols>
    <col min="1" max="1" width="4.57421875" style="0" customWidth="1"/>
    <col min="2" max="2" width="34.00390625" style="4" customWidth="1"/>
    <col min="3" max="3" width="21.00390625" style="0" customWidth="1"/>
    <col min="4" max="4" width="10.421875" style="0" customWidth="1"/>
    <col min="5" max="5" width="10.00390625" style="0" customWidth="1"/>
    <col min="6" max="6" width="5.7109375" style="0" customWidth="1"/>
    <col min="7" max="7" width="12.421875" style="0" customWidth="1"/>
    <col min="8" max="8" width="6.421875" style="0" customWidth="1"/>
    <col min="9" max="9" width="8.7109375" style="0" customWidth="1"/>
    <col min="10" max="10" width="7.28125" style="0" customWidth="1"/>
    <col min="11" max="11" width="7.8515625" style="0" customWidth="1"/>
    <col min="12" max="12" width="6.140625" style="0" customWidth="1"/>
    <col min="13" max="13" width="8.140625" style="0" customWidth="1"/>
    <col min="14" max="14" width="6.421875" style="0" customWidth="1"/>
    <col min="15" max="15" width="10.8515625" style="0" customWidth="1"/>
    <col min="16" max="16" width="10.00390625" style="0" customWidth="1"/>
    <col min="17" max="17" width="7.28125" style="0" customWidth="1"/>
    <col min="18" max="18" width="6.7109375" style="0" customWidth="1"/>
    <col min="19" max="19" width="11.7109375" style="0" customWidth="1"/>
    <col min="20" max="20" width="7.421875" style="0" customWidth="1"/>
    <col min="21" max="21" width="12.00390625" style="0" customWidth="1"/>
    <col min="22" max="22" width="8.00390625" style="0" customWidth="1"/>
    <col min="23" max="23" width="9.7109375" style="0" customWidth="1"/>
    <col min="24" max="24" width="13.28125" style="0" customWidth="1"/>
    <col min="25" max="25" width="14.7109375" style="3" customWidth="1"/>
    <col min="26" max="26" width="15.00390625" style="0" customWidth="1"/>
    <col min="27" max="27" width="16.8515625" style="0" customWidth="1"/>
    <col min="28" max="28" width="7.57421875" style="0" customWidth="1"/>
    <col min="29" max="29" width="7.7109375" style="0" customWidth="1"/>
    <col min="30" max="30" width="15.7109375" style="0" customWidth="1"/>
    <col min="31" max="31" width="12.28125" style="0" customWidth="1"/>
    <col min="32" max="32" width="15.00390625" style="0" customWidth="1"/>
    <col min="33" max="37" width="15.421875" style="49" customWidth="1"/>
    <col min="38" max="38" width="13.8515625" style="49" customWidth="1"/>
    <col min="39" max="39" width="17.421875" style="3" customWidth="1"/>
    <col min="41" max="41" width="10.57421875" style="0" bestFit="1" customWidth="1"/>
  </cols>
  <sheetData>
    <row r="1" spans="1:40" ht="13.5" customHeight="1">
      <c r="A1" s="65"/>
      <c r="B1" s="6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 t="s">
        <v>18</v>
      </c>
      <c r="P1" s="65"/>
      <c r="Q1" s="65"/>
      <c r="R1" s="65"/>
      <c r="S1" s="65"/>
      <c r="T1" s="65"/>
      <c r="U1" s="65"/>
      <c r="V1" s="68"/>
      <c r="W1" s="68"/>
      <c r="X1" s="68"/>
      <c r="Y1" s="99"/>
      <c r="Z1" s="213"/>
      <c r="AA1" s="213"/>
      <c r="AB1" s="213"/>
      <c r="AC1" s="213"/>
      <c r="AD1" s="213"/>
      <c r="AE1" s="213"/>
      <c r="AF1" s="213"/>
      <c r="AG1" s="213"/>
      <c r="AH1" s="68"/>
      <c r="AI1" s="68"/>
      <c r="AJ1" s="68"/>
      <c r="AK1" s="68"/>
      <c r="AL1" s="81"/>
      <c r="AM1" s="69"/>
      <c r="AN1" s="65"/>
    </row>
    <row r="2" spans="1:40" ht="13.5" customHeight="1">
      <c r="A2" s="65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 t="s">
        <v>254</v>
      </c>
      <c r="P2" s="65"/>
      <c r="Q2" s="65"/>
      <c r="R2" s="65"/>
      <c r="S2" s="65"/>
      <c r="T2" s="65"/>
      <c r="U2" s="65"/>
      <c r="V2" s="65"/>
      <c r="W2" s="65"/>
      <c r="X2" s="65"/>
      <c r="Y2" s="99"/>
      <c r="Z2" s="213"/>
      <c r="AA2" s="213"/>
      <c r="AB2" s="213"/>
      <c r="AC2" s="213"/>
      <c r="AD2" s="213"/>
      <c r="AE2" s="213"/>
      <c r="AF2" s="213"/>
      <c r="AG2" s="213"/>
      <c r="AH2" s="68"/>
      <c r="AI2" s="68"/>
      <c r="AJ2" s="68"/>
      <c r="AK2" s="68"/>
      <c r="AL2" s="81"/>
      <c r="AM2" s="69"/>
      <c r="AN2" s="65"/>
    </row>
    <row r="3" spans="1:40" ht="15.75">
      <c r="A3" s="65"/>
      <c r="B3" s="6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19</v>
      </c>
      <c r="P3" s="65"/>
      <c r="Q3" s="65">
        <v>65.75</v>
      </c>
      <c r="R3" s="65"/>
      <c r="S3" s="65">
        <v>44.4</v>
      </c>
      <c r="T3" s="65"/>
      <c r="U3" s="65"/>
      <c r="V3" s="65"/>
      <c r="W3" s="65"/>
      <c r="X3" s="65"/>
      <c r="Y3" s="99"/>
      <c r="Z3" s="232"/>
      <c r="AA3" s="213"/>
      <c r="AB3" s="213"/>
      <c r="AC3" s="213"/>
      <c r="AD3" s="213"/>
      <c r="AE3" s="213"/>
      <c r="AF3" s="213"/>
      <c r="AG3" s="213"/>
      <c r="AH3" s="68"/>
      <c r="AI3" s="68"/>
      <c r="AJ3" s="68"/>
      <c r="AK3" s="68"/>
      <c r="AL3" s="81"/>
      <c r="AM3" s="69"/>
      <c r="AN3" s="65"/>
    </row>
    <row r="4" spans="1:40" ht="15.75">
      <c r="A4" s="65"/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 t="s">
        <v>183</v>
      </c>
      <c r="P4" s="65"/>
      <c r="Q4" s="65"/>
      <c r="R4" s="65"/>
      <c r="S4" s="65"/>
      <c r="T4" s="65"/>
      <c r="U4" s="73" t="s">
        <v>112</v>
      </c>
      <c r="V4" s="65"/>
      <c r="W4" s="65"/>
      <c r="X4" s="65"/>
      <c r="Y4" s="99"/>
      <c r="Z4" s="211"/>
      <c r="AA4" s="211"/>
      <c r="AB4" s="211"/>
      <c r="AC4" s="211"/>
      <c r="AD4" s="211"/>
      <c r="AE4" s="211"/>
      <c r="AF4" s="211"/>
      <c r="AG4" s="211"/>
      <c r="AH4" s="162"/>
      <c r="AI4" s="162"/>
      <c r="AJ4" s="162"/>
      <c r="AK4" s="162"/>
      <c r="AL4" s="81"/>
      <c r="AM4" s="69"/>
      <c r="AN4" s="65"/>
    </row>
    <row r="5" spans="1:40" ht="15.75">
      <c r="A5" s="65"/>
      <c r="B5" s="66"/>
      <c r="C5" s="65"/>
      <c r="D5" s="65"/>
      <c r="E5" s="65"/>
      <c r="F5" s="65"/>
      <c r="G5" s="65"/>
      <c r="H5" s="65"/>
      <c r="I5" s="215" t="s">
        <v>20</v>
      </c>
      <c r="J5" s="215"/>
      <c r="K5" s="215"/>
      <c r="L5" s="215"/>
      <c r="M5" s="216"/>
      <c r="N5" s="216"/>
      <c r="O5" s="216"/>
      <c r="P5" s="216"/>
      <c r="Q5" s="216"/>
      <c r="R5" s="65"/>
      <c r="S5" s="65"/>
      <c r="T5" s="65"/>
      <c r="U5" s="65"/>
      <c r="V5" s="65"/>
      <c r="W5" s="65"/>
      <c r="X5" s="65"/>
      <c r="Y5" s="99"/>
      <c r="Z5" s="212"/>
      <c r="AA5" s="212"/>
      <c r="AB5" s="212"/>
      <c r="AC5" s="212"/>
      <c r="AD5" s="212"/>
      <c r="AE5" s="212"/>
      <c r="AF5" s="212"/>
      <c r="AG5" s="212"/>
      <c r="AH5" s="65"/>
      <c r="AI5" s="65"/>
      <c r="AJ5" s="65"/>
      <c r="AK5" s="65"/>
      <c r="AL5" s="65"/>
      <c r="AM5" s="69"/>
      <c r="AN5" s="65"/>
    </row>
    <row r="6" spans="1:40" ht="15.75" customHeight="1">
      <c r="A6" s="65"/>
      <c r="B6" s="66"/>
      <c r="C6" s="65"/>
      <c r="D6" s="65"/>
      <c r="E6" s="65"/>
      <c r="F6" s="65"/>
      <c r="G6" s="65"/>
      <c r="H6" s="65"/>
      <c r="I6" s="65"/>
      <c r="J6" s="214" t="s">
        <v>255</v>
      </c>
      <c r="K6" s="215"/>
      <c r="L6" s="215"/>
      <c r="M6" s="215"/>
      <c r="N6" s="215"/>
      <c r="O6" s="215"/>
      <c r="P6" s="215"/>
      <c r="Q6" s="215"/>
      <c r="R6" s="215"/>
      <c r="S6" s="65"/>
      <c r="T6" s="65"/>
      <c r="U6" s="65"/>
      <c r="V6" s="65"/>
      <c r="W6" s="65"/>
      <c r="X6" s="65"/>
      <c r="Y6" s="99"/>
      <c r="Z6" s="213"/>
      <c r="AA6" s="213"/>
      <c r="AB6" s="213"/>
      <c r="AC6" s="213"/>
      <c r="AD6" s="213"/>
      <c r="AE6" s="213"/>
      <c r="AF6" s="213"/>
      <c r="AG6" s="213"/>
      <c r="AH6" s="68"/>
      <c r="AI6" s="68"/>
      <c r="AJ6" s="68"/>
      <c r="AK6" s="68"/>
      <c r="AL6" s="65"/>
      <c r="AM6" s="69"/>
      <c r="AN6" s="65"/>
    </row>
    <row r="7" spans="1:40" ht="15" customHeight="1">
      <c r="A7" s="65"/>
      <c r="B7" s="66"/>
      <c r="C7" s="65"/>
      <c r="D7" s="259" t="s">
        <v>214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65"/>
      <c r="W7" s="65"/>
      <c r="X7" s="65"/>
      <c r="Y7" s="99"/>
      <c r="Z7" s="233"/>
      <c r="AA7" s="233"/>
      <c r="AB7" s="233"/>
      <c r="AC7" s="233"/>
      <c r="AD7" s="233"/>
      <c r="AE7" s="233"/>
      <c r="AF7" s="233"/>
      <c r="AG7" s="233"/>
      <c r="AH7" s="82"/>
      <c r="AI7" s="82"/>
      <c r="AJ7" s="82"/>
      <c r="AK7" s="82"/>
      <c r="AL7" s="82"/>
      <c r="AM7" s="69"/>
      <c r="AN7" s="65"/>
    </row>
    <row r="8" spans="1:40" ht="15.75">
      <c r="A8" s="65"/>
      <c r="B8" s="66"/>
      <c r="C8" s="65"/>
      <c r="D8" s="65"/>
      <c r="E8" s="65"/>
      <c r="F8" s="65"/>
      <c r="G8" s="65"/>
      <c r="H8" s="65"/>
      <c r="I8" s="65"/>
      <c r="J8" s="65"/>
      <c r="K8" s="65" t="s">
        <v>97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99"/>
      <c r="Z8" s="65"/>
      <c r="AA8" s="65"/>
      <c r="AB8" s="65"/>
      <c r="AC8" s="65"/>
      <c r="AD8" s="65"/>
      <c r="AE8" s="65"/>
      <c r="AF8" s="65"/>
      <c r="AG8" s="81"/>
      <c r="AH8" s="81"/>
      <c r="AI8" s="81"/>
      <c r="AJ8" s="81"/>
      <c r="AK8" s="81"/>
      <c r="AL8" s="81"/>
      <c r="AM8" s="69"/>
      <c r="AN8" s="65"/>
    </row>
    <row r="9" spans="1:41" ht="21" customHeight="1">
      <c r="A9" s="238" t="s">
        <v>0</v>
      </c>
      <c r="B9" s="234" t="s">
        <v>1</v>
      </c>
      <c r="C9" s="209" t="s">
        <v>2</v>
      </c>
      <c r="D9" s="229" t="s">
        <v>28</v>
      </c>
      <c r="E9" s="246" t="s">
        <v>22</v>
      </c>
      <c r="F9" s="234" t="s">
        <v>4</v>
      </c>
      <c r="G9" s="234" t="s">
        <v>3</v>
      </c>
      <c r="H9" s="209" t="s">
        <v>27</v>
      </c>
      <c r="I9" s="209"/>
      <c r="J9" s="209"/>
      <c r="K9" s="209"/>
      <c r="L9" s="209"/>
      <c r="M9" s="209"/>
      <c r="N9" s="209" t="s">
        <v>8</v>
      </c>
      <c r="O9" s="209"/>
      <c r="P9" s="209"/>
      <c r="Q9" s="209"/>
      <c r="R9" s="209"/>
      <c r="S9" s="209"/>
      <c r="T9" s="250" t="s">
        <v>11</v>
      </c>
      <c r="U9" s="251"/>
      <c r="V9" s="251"/>
      <c r="W9" s="252"/>
      <c r="X9" s="209" t="s">
        <v>13</v>
      </c>
      <c r="Y9" s="206" t="s">
        <v>14</v>
      </c>
      <c r="Z9" s="238" t="s">
        <v>222</v>
      </c>
      <c r="AA9" s="210" t="s">
        <v>87</v>
      </c>
      <c r="AB9" s="210" t="s">
        <v>82</v>
      </c>
      <c r="AC9" s="210"/>
      <c r="AD9" s="210"/>
      <c r="AE9" s="210"/>
      <c r="AF9" s="210"/>
      <c r="AG9" s="210"/>
      <c r="AH9" s="223" t="s">
        <v>250</v>
      </c>
      <c r="AI9" s="224"/>
      <c r="AJ9" s="223" t="s">
        <v>249</v>
      </c>
      <c r="AK9" s="224"/>
      <c r="AL9" s="218" t="s">
        <v>93</v>
      </c>
      <c r="AM9" s="222" t="s">
        <v>83</v>
      </c>
      <c r="AN9" s="221"/>
      <c r="AO9" s="217"/>
    </row>
    <row r="10" spans="1:41" ht="18.75" customHeight="1">
      <c r="A10" s="239"/>
      <c r="B10" s="234"/>
      <c r="C10" s="209"/>
      <c r="D10" s="230"/>
      <c r="E10" s="247"/>
      <c r="F10" s="234"/>
      <c r="G10" s="234"/>
      <c r="H10" s="202" t="s">
        <v>5</v>
      </c>
      <c r="I10" s="203"/>
      <c r="J10" s="202" t="s">
        <v>25</v>
      </c>
      <c r="K10" s="203"/>
      <c r="L10" s="258" t="s">
        <v>80</v>
      </c>
      <c r="M10" s="258"/>
      <c r="N10" s="253" t="s">
        <v>9</v>
      </c>
      <c r="O10" s="254"/>
      <c r="P10" s="202" t="s">
        <v>10</v>
      </c>
      <c r="Q10" s="203"/>
      <c r="R10" s="223" t="s">
        <v>91</v>
      </c>
      <c r="S10" s="235"/>
      <c r="T10" s="209" t="s">
        <v>12</v>
      </c>
      <c r="U10" s="209"/>
      <c r="V10" s="202" t="s">
        <v>26</v>
      </c>
      <c r="W10" s="203"/>
      <c r="X10" s="209"/>
      <c r="Y10" s="206"/>
      <c r="Z10" s="239"/>
      <c r="AA10" s="234"/>
      <c r="AB10" s="241" t="s">
        <v>73</v>
      </c>
      <c r="AC10" s="207" t="s">
        <v>74</v>
      </c>
      <c r="AD10" s="207" t="s">
        <v>75</v>
      </c>
      <c r="AE10" s="207" t="s">
        <v>76</v>
      </c>
      <c r="AF10" s="207" t="s">
        <v>88</v>
      </c>
      <c r="AG10" s="242" t="s">
        <v>77</v>
      </c>
      <c r="AH10" s="225"/>
      <c r="AI10" s="226"/>
      <c r="AJ10" s="225"/>
      <c r="AK10" s="226"/>
      <c r="AL10" s="219"/>
      <c r="AM10" s="222"/>
      <c r="AN10" s="221"/>
      <c r="AO10" s="217"/>
    </row>
    <row r="11" spans="1:41" ht="30" customHeight="1">
      <c r="A11" s="239"/>
      <c r="B11" s="234"/>
      <c r="C11" s="209"/>
      <c r="D11" s="230"/>
      <c r="E11" s="247"/>
      <c r="F11" s="234"/>
      <c r="G11" s="234"/>
      <c r="H11" s="204"/>
      <c r="I11" s="205"/>
      <c r="J11" s="204"/>
      <c r="K11" s="205"/>
      <c r="L11" s="258"/>
      <c r="M11" s="258"/>
      <c r="N11" s="255"/>
      <c r="O11" s="256"/>
      <c r="P11" s="204"/>
      <c r="Q11" s="205"/>
      <c r="R11" s="236"/>
      <c r="S11" s="237"/>
      <c r="T11" s="209"/>
      <c r="U11" s="209"/>
      <c r="V11" s="204"/>
      <c r="W11" s="205"/>
      <c r="X11" s="209"/>
      <c r="Y11" s="206"/>
      <c r="Z11" s="239"/>
      <c r="AA11" s="234"/>
      <c r="AB11" s="241"/>
      <c r="AC11" s="208"/>
      <c r="AD11" s="208"/>
      <c r="AE11" s="208"/>
      <c r="AF11" s="208"/>
      <c r="AG11" s="243"/>
      <c r="AH11" s="227"/>
      <c r="AI11" s="228"/>
      <c r="AJ11" s="227"/>
      <c r="AK11" s="228"/>
      <c r="AL11" s="219"/>
      <c r="AM11" s="222"/>
      <c r="AN11" s="221"/>
      <c r="AO11" s="217"/>
    </row>
    <row r="12" spans="1:41" ht="39.75" customHeight="1">
      <c r="A12" s="240"/>
      <c r="B12" s="234"/>
      <c r="C12" s="209"/>
      <c r="D12" s="231"/>
      <c r="E12" s="248"/>
      <c r="F12" s="234"/>
      <c r="G12" s="234"/>
      <c r="H12" s="70" t="s">
        <v>92</v>
      </c>
      <c r="I12" s="64" t="s">
        <v>7</v>
      </c>
      <c r="J12" s="70" t="s">
        <v>92</v>
      </c>
      <c r="K12" s="64" t="s">
        <v>7</v>
      </c>
      <c r="L12" s="70" t="s">
        <v>92</v>
      </c>
      <c r="M12" s="64" t="s">
        <v>7</v>
      </c>
      <c r="N12" s="70" t="s">
        <v>92</v>
      </c>
      <c r="O12" s="64" t="s">
        <v>7</v>
      </c>
      <c r="P12" s="70" t="s">
        <v>6</v>
      </c>
      <c r="Q12" s="64" t="s">
        <v>7</v>
      </c>
      <c r="R12" s="70" t="s">
        <v>92</v>
      </c>
      <c r="S12" s="64" t="s">
        <v>7</v>
      </c>
      <c r="T12" s="70" t="s">
        <v>92</v>
      </c>
      <c r="U12" s="64" t="s">
        <v>7</v>
      </c>
      <c r="V12" s="70" t="s">
        <v>6</v>
      </c>
      <c r="W12" s="64" t="s">
        <v>7</v>
      </c>
      <c r="X12" s="209"/>
      <c r="Y12" s="206"/>
      <c r="Z12" s="240"/>
      <c r="AA12" s="234"/>
      <c r="AB12" s="83"/>
      <c r="AC12" s="83"/>
      <c r="AD12" s="83"/>
      <c r="AE12" s="83"/>
      <c r="AF12" s="83"/>
      <c r="AG12" s="84"/>
      <c r="AH12" s="84" t="s">
        <v>92</v>
      </c>
      <c r="AI12" s="84" t="s">
        <v>248</v>
      </c>
      <c r="AJ12" s="84" t="s">
        <v>92</v>
      </c>
      <c r="AK12" s="84" t="s">
        <v>248</v>
      </c>
      <c r="AL12" s="220"/>
      <c r="AM12" s="222"/>
      <c r="AN12" s="221"/>
      <c r="AO12" s="217"/>
    </row>
    <row r="13" spans="1:40" s="1" customFormat="1" ht="15.75">
      <c r="A13" s="64">
        <v>1</v>
      </c>
      <c r="B13" s="70">
        <v>2</v>
      </c>
      <c r="C13" s="64">
        <v>3</v>
      </c>
      <c r="D13" s="64"/>
      <c r="E13" s="64">
        <v>4</v>
      </c>
      <c r="F13" s="64">
        <v>5</v>
      </c>
      <c r="G13" s="64">
        <v>6</v>
      </c>
      <c r="H13" s="64">
        <v>9</v>
      </c>
      <c r="I13" s="64">
        <v>10</v>
      </c>
      <c r="J13" s="64">
        <v>11</v>
      </c>
      <c r="K13" s="64">
        <v>12</v>
      </c>
      <c r="L13" s="64">
        <v>13</v>
      </c>
      <c r="M13" s="64">
        <v>14</v>
      </c>
      <c r="N13" s="64">
        <v>15</v>
      </c>
      <c r="O13" s="64">
        <v>16</v>
      </c>
      <c r="P13" s="64">
        <v>17</v>
      </c>
      <c r="Q13" s="64">
        <v>18</v>
      </c>
      <c r="R13" s="64">
        <v>19</v>
      </c>
      <c r="S13" s="64">
        <v>20</v>
      </c>
      <c r="T13" s="64">
        <v>21</v>
      </c>
      <c r="U13" s="64">
        <v>22</v>
      </c>
      <c r="V13" s="64">
        <v>23</v>
      </c>
      <c r="W13" s="64">
        <v>24</v>
      </c>
      <c r="X13" s="64">
        <v>25</v>
      </c>
      <c r="Y13" s="100">
        <v>26</v>
      </c>
      <c r="Z13" s="64">
        <v>28</v>
      </c>
      <c r="AA13" s="64">
        <v>29</v>
      </c>
      <c r="AB13" s="64">
        <v>30</v>
      </c>
      <c r="AC13" s="64">
        <v>31</v>
      </c>
      <c r="AD13" s="64">
        <v>32</v>
      </c>
      <c r="AE13" s="64">
        <v>33</v>
      </c>
      <c r="AF13" s="64">
        <v>34</v>
      </c>
      <c r="AG13" s="85">
        <v>35</v>
      </c>
      <c r="AH13" s="85"/>
      <c r="AI13" s="85"/>
      <c r="AJ13" s="85"/>
      <c r="AK13" s="85"/>
      <c r="AL13" s="85">
        <v>36</v>
      </c>
      <c r="AM13" s="86">
        <v>39</v>
      </c>
      <c r="AN13" s="68"/>
    </row>
    <row r="14" spans="1:40" ht="15.75">
      <c r="A14" s="101" t="s">
        <v>15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102"/>
      <c r="Z14" s="73"/>
      <c r="AA14" s="73"/>
      <c r="AB14" s="73"/>
      <c r="AC14" s="73"/>
      <c r="AD14" s="73"/>
      <c r="AE14" s="73"/>
      <c r="AF14" s="73"/>
      <c r="AG14" s="87"/>
      <c r="AH14" s="87"/>
      <c r="AI14" s="87"/>
      <c r="AJ14" s="87"/>
      <c r="AK14" s="87"/>
      <c r="AL14" s="87"/>
      <c r="AM14" s="71"/>
      <c r="AN14" s="65"/>
    </row>
    <row r="15" spans="1:40" ht="15.75">
      <c r="A15" s="64">
        <v>1</v>
      </c>
      <c r="B15" s="72" t="s">
        <v>110</v>
      </c>
      <c r="C15" s="73" t="s">
        <v>112</v>
      </c>
      <c r="D15" s="73"/>
      <c r="E15" s="73">
        <v>1</v>
      </c>
      <c r="F15" s="73"/>
      <c r="G15" s="73"/>
      <c r="H15" s="75"/>
      <c r="I15" s="73">
        <f>G15*H15</f>
        <v>0</v>
      </c>
      <c r="J15" s="75"/>
      <c r="K15" s="73">
        <f>G15*J15</f>
        <v>0</v>
      </c>
      <c r="L15" s="73"/>
      <c r="M15" s="73"/>
      <c r="N15" s="73"/>
      <c r="O15" s="73"/>
      <c r="P15" s="73"/>
      <c r="Q15" s="73"/>
      <c r="R15" s="73"/>
      <c r="S15" s="73"/>
      <c r="T15" s="75"/>
      <c r="U15" s="77">
        <f>G15*T15</f>
        <v>0</v>
      </c>
      <c r="V15" s="77"/>
      <c r="W15" s="77"/>
      <c r="X15" s="77">
        <f>G15+I15+K15+O15+Q15+U15+W15</f>
        <v>0</v>
      </c>
      <c r="Y15" s="105">
        <f>X15*2</f>
        <v>0</v>
      </c>
      <c r="Z15" s="73"/>
      <c r="AA15" s="73">
        <f>G15</f>
        <v>0</v>
      </c>
      <c r="AB15" s="73"/>
      <c r="AC15" s="73">
        <f>E15</f>
        <v>1</v>
      </c>
      <c r="AD15" s="73">
        <f>Y15-U15-U15</f>
        <v>0</v>
      </c>
      <c r="AE15" s="77">
        <f>AD15/29.3</f>
        <v>0</v>
      </c>
      <c r="AF15" s="77"/>
      <c r="AG15" s="88">
        <f>AE15*AB15</f>
        <v>0</v>
      </c>
      <c r="AH15" s="88"/>
      <c r="AI15" s="88"/>
      <c r="AJ15" s="88"/>
      <c r="AK15" s="88"/>
      <c r="AL15" s="88"/>
      <c r="AM15" s="89">
        <f>Y15*12+Z15*12+AA15+AG15+AL15+AI15*12+AK15*12</f>
        <v>0</v>
      </c>
      <c r="AN15" s="65"/>
    </row>
    <row r="16" spans="1:40" ht="15" customHeight="1">
      <c r="A16" s="64">
        <v>2</v>
      </c>
      <c r="B16" s="72" t="s">
        <v>111</v>
      </c>
      <c r="C16" s="73" t="s">
        <v>129</v>
      </c>
      <c r="D16" s="73"/>
      <c r="E16" s="73">
        <v>1</v>
      </c>
      <c r="F16" s="73"/>
      <c r="G16" s="73"/>
      <c r="H16" s="75"/>
      <c r="I16" s="73">
        <f>G16*H16</f>
        <v>0</v>
      </c>
      <c r="J16" s="73"/>
      <c r="K16" s="73">
        <f>G16*J16</f>
        <v>0</v>
      </c>
      <c r="L16" s="73"/>
      <c r="M16" s="73"/>
      <c r="N16" s="73"/>
      <c r="O16" s="73"/>
      <c r="P16" s="73"/>
      <c r="Q16" s="73"/>
      <c r="R16" s="75"/>
      <c r="S16" s="73">
        <f>G16*R16</f>
        <v>0</v>
      </c>
      <c r="T16" s="75"/>
      <c r="U16" s="77">
        <f>G16*T16</f>
        <v>0</v>
      </c>
      <c r="V16" s="77"/>
      <c r="W16" s="77">
        <f>G16*V16</f>
        <v>0</v>
      </c>
      <c r="X16" s="77">
        <f>G16+I16+K16+O16+Q16+U16+W16+S16</f>
        <v>0</v>
      </c>
      <c r="Y16" s="105">
        <f>X16*2</f>
        <v>0</v>
      </c>
      <c r="Z16" s="73"/>
      <c r="AA16" s="73">
        <f>G16</f>
        <v>0</v>
      </c>
      <c r="AB16" s="73"/>
      <c r="AC16" s="73"/>
      <c r="AD16" s="73"/>
      <c r="AE16" s="77"/>
      <c r="AF16" s="77"/>
      <c r="AG16" s="88"/>
      <c r="AH16" s="88"/>
      <c r="AI16" s="88"/>
      <c r="AJ16" s="88"/>
      <c r="AK16" s="88"/>
      <c r="AL16" s="88"/>
      <c r="AM16" s="89">
        <f aca="true" t="shared" si="0" ref="AM16:AM62">Y16*12+Z16*12+AA16+AG16+AL16+AI16*12+AK16*12</f>
        <v>0</v>
      </c>
      <c r="AN16" s="65"/>
    </row>
    <row r="17" spans="1:40" ht="29.25" customHeight="1">
      <c r="A17" s="64">
        <v>3</v>
      </c>
      <c r="B17" s="72" t="s">
        <v>68</v>
      </c>
      <c r="C17" s="73" t="s">
        <v>114</v>
      </c>
      <c r="D17" s="73"/>
      <c r="E17" s="73">
        <v>1</v>
      </c>
      <c r="F17" s="73"/>
      <c r="G17" s="73"/>
      <c r="H17" s="75"/>
      <c r="I17" s="73">
        <f>G17*H17</f>
        <v>0</v>
      </c>
      <c r="J17" s="75"/>
      <c r="K17" s="73">
        <f>G17*J17</f>
        <v>0</v>
      </c>
      <c r="L17" s="73"/>
      <c r="M17" s="73"/>
      <c r="N17" s="73"/>
      <c r="O17" s="73"/>
      <c r="P17" s="73"/>
      <c r="Q17" s="73"/>
      <c r="R17" s="75">
        <v>0.04</v>
      </c>
      <c r="S17" s="73">
        <f>G17*R17</f>
        <v>0</v>
      </c>
      <c r="T17" s="75"/>
      <c r="U17" s="77">
        <f>G17*T17</f>
        <v>0</v>
      </c>
      <c r="V17" s="77"/>
      <c r="W17" s="77"/>
      <c r="X17" s="77">
        <f>G17+I17+K17+M17+O17+S17+U17</f>
        <v>0</v>
      </c>
      <c r="Y17" s="105">
        <f>X17*2</f>
        <v>0</v>
      </c>
      <c r="Z17" s="73"/>
      <c r="AA17" s="73">
        <f>G17</f>
        <v>0</v>
      </c>
      <c r="AB17" s="73"/>
      <c r="AC17" s="73"/>
      <c r="AD17" s="73"/>
      <c r="AE17" s="77"/>
      <c r="AF17" s="77"/>
      <c r="AG17" s="88"/>
      <c r="AH17" s="88"/>
      <c r="AI17" s="88"/>
      <c r="AJ17" s="88"/>
      <c r="AK17" s="88"/>
      <c r="AL17" s="88"/>
      <c r="AM17" s="89">
        <f t="shared" si="0"/>
        <v>0</v>
      </c>
      <c r="AN17" s="65"/>
    </row>
    <row r="18" spans="1:40" s="3" customFormat="1" ht="15.75">
      <c r="A18" s="100"/>
      <c r="B18" s="103" t="s">
        <v>23</v>
      </c>
      <c r="C18" s="102"/>
      <c r="D18" s="102"/>
      <c r="E18" s="102">
        <f>SUM(E15:E17)</f>
        <v>3</v>
      </c>
      <c r="F18" s="102">
        <f aca="true" t="shared" si="1" ref="F18:AL18">SUM(F15:F17)</f>
        <v>0</v>
      </c>
      <c r="G18" s="102">
        <f t="shared" si="1"/>
        <v>0</v>
      </c>
      <c r="H18" s="102">
        <f t="shared" si="1"/>
        <v>0</v>
      </c>
      <c r="I18" s="102">
        <f t="shared" si="1"/>
        <v>0</v>
      </c>
      <c r="J18" s="102">
        <f t="shared" si="1"/>
        <v>0</v>
      </c>
      <c r="K18" s="102">
        <f t="shared" si="1"/>
        <v>0</v>
      </c>
      <c r="L18" s="102">
        <f t="shared" si="1"/>
        <v>0</v>
      </c>
      <c r="M18" s="102">
        <f t="shared" si="1"/>
        <v>0</v>
      </c>
      <c r="N18" s="102">
        <f t="shared" si="1"/>
        <v>0</v>
      </c>
      <c r="O18" s="102">
        <f t="shared" si="1"/>
        <v>0</v>
      </c>
      <c r="P18" s="102">
        <f t="shared" si="1"/>
        <v>0</v>
      </c>
      <c r="Q18" s="102">
        <f t="shared" si="1"/>
        <v>0</v>
      </c>
      <c r="R18" s="102">
        <f t="shared" si="1"/>
        <v>0.04</v>
      </c>
      <c r="S18" s="102">
        <f t="shared" si="1"/>
        <v>0</v>
      </c>
      <c r="T18" s="102">
        <f t="shared" si="1"/>
        <v>0</v>
      </c>
      <c r="U18" s="105">
        <f t="shared" si="1"/>
        <v>0</v>
      </c>
      <c r="V18" s="105">
        <f t="shared" si="1"/>
        <v>0</v>
      </c>
      <c r="W18" s="105">
        <f t="shared" si="1"/>
        <v>0</v>
      </c>
      <c r="X18" s="105">
        <f t="shared" si="1"/>
        <v>0</v>
      </c>
      <c r="Y18" s="105">
        <f>SUM(Y15:Y17)</f>
        <v>0</v>
      </c>
      <c r="Z18" s="74">
        <f t="shared" si="1"/>
        <v>0</v>
      </c>
      <c r="AA18" s="74">
        <f t="shared" si="1"/>
        <v>0</v>
      </c>
      <c r="AB18" s="74">
        <f t="shared" si="1"/>
        <v>0</v>
      </c>
      <c r="AC18" s="74">
        <f t="shared" si="1"/>
        <v>1</v>
      </c>
      <c r="AD18" s="74">
        <f t="shared" si="1"/>
        <v>0</v>
      </c>
      <c r="AE18" s="74">
        <f t="shared" si="1"/>
        <v>0</v>
      </c>
      <c r="AF18" s="74">
        <f>SUM(AF15:AF17)</f>
        <v>0</v>
      </c>
      <c r="AG18" s="90">
        <f t="shared" si="1"/>
        <v>0</v>
      </c>
      <c r="AH18" s="163">
        <v>0.1</v>
      </c>
      <c r="AI18" s="90">
        <f>G18*AH18*2</f>
        <v>0</v>
      </c>
      <c r="AJ18" s="163" t="e">
        <f>'Расчет фонда прочие 2014 '!F22</f>
        <v>#DIV/0!</v>
      </c>
      <c r="AK18" s="90" t="e">
        <f>G18*AJ18*2</f>
        <v>#DIV/0!</v>
      </c>
      <c r="AL18" s="90">
        <f t="shared" si="1"/>
        <v>0</v>
      </c>
      <c r="AM18" s="89" t="e">
        <f t="shared" si="0"/>
        <v>#DIV/0!</v>
      </c>
      <c r="AN18" s="69"/>
    </row>
    <row r="19" spans="1:40" ht="15.75">
      <c r="A19" s="244" t="s">
        <v>17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9"/>
      <c r="Z19" s="73"/>
      <c r="AA19" s="73"/>
      <c r="AB19" s="73"/>
      <c r="AC19" s="73"/>
      <c r="AD19" s="73"/>
      <c r="AE19" s="77"/>
      <c r="AF19" s="77"/>
      <c r="AG19" s="88"/>
      <c r="AH19" s="88"/>
      <c r="AI19" s="88"/>
      <c r="AJ19" s="88"/>
      <c r="AK19" s="88"/>
      <c r="AL19" s="88"/>
      <c r="AM19" s="89">
        <f t="shared" si="0"/>
        <v>0</v>
      </c>
      <c r="AN19" s="65"/>
    </row>
    <row r="20" spans="1:40" ht="15.75">
      <c r="A20" s="73">
        <v>4</v>
      </c>
      <c r="B20" s="72" t="s">
        <v>182</v>
      </c>
      <c r="C20" s="73" t="s">
        <v>154</v>
      </c>
      <c r="D20" s="73"/>
      <c r="E20" s="73">
        <v>1</v>
      </c>
      <c r="F20" s="73"/>
      <c r="G20" s="73">
        <f>D20*E20</f>
        <v>0</v>
      </c>
      <c r="H20" s="73"/>
      <c r="I20" s="73"/>
      <c r="J20" s="73"/>
      <c r="K20" s="73"/>
      <c r="L20" s="73"/>
      <c r="M20" s="73"/>
      <c r="N20" s="73"/>
      <c r="O20" s="73"/>
      <c r="P20" s="75"/>
      <c r="Q20" s="73"/>
      <c r="R20" s="75"/>
      <c r="S20" s="73">
        <f>G20*R20</f>
        <v>0</v>
      </c>
      <c r="T20" s="75"/>
      <c r="U20" s="77">
        <f>G20*T20</f>
        <v>0</v>
      </c>
      <c r="V20" s="77"/>
      <c r="W20" s="77"/>
      <c r="X20" s="77">
        <f>G20+I20+K20+O20+Q20+U20+W20+S20</f>
        <v>0</v>
      </c>
      <c r="Y20" s="105">
        <f aca="true" t="shared" si="2" ref="Y20:Y39">X20*2</f>
        <v>0</v>
      </c>
      <c r="Z20" s="73"/>
      <c r="AA20" s="73">
        <f>G20</f>
        <v>0</v>
      </c>
      <c r="AB20" s="73"/>
      <c r="AC20" s="73"/>
      <c r="AD20" s="77">
        <f>Y20-U20-U20</f>
        <v>0</v>
      </c>
      <c r="AE20" s="77">
        <f>AD20/29.3</f>
        <v>0</v>
      </c>
      <c r="AF20" s="77"/>
      <c r="AG20" s="88">
        <f>AE20*AB20*AC20</f>
        <v>0</v>
      </c>
      <c r="AH20" s="88"/>
      <c r="AI20" s="88"/>
      <c r="AJ20" s="88"/>
      <c r="AK20" s="88"/>
      <c r="AL20" s="88"/>
      <c r="AM20" s="89">
        <f t="shared" si="0"/>
        <v>0</v>
      </c>
      <c r="AN20" s="65"/>
    </row>
    <row r="21" spans="1:40" ht="15.75">
      <c r="A21" s="73">
        <v>5</v>
      </c>
      <c r="B21" s="72" t="s">
        <v>181</v>
      </c>
      <c r="C21" s="73" t="s">
        <v>154</v>
      </c>
      <c r="D21" s="73"/>
      <c r="E21" s="73">
        <v>1</v>
      </c>
      <c r="F21" s="73"/>
      <c r="G21" s="73">
        <f>D21*E21</f>
        <v>0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5"/>
      <c r="S21" s="73"/>
      <c r="T21" s="75"/>
      <c r="U21" s="77">
        <f>D21*T21</f>
        <v>0</v>
      </c>
      <c r="V21" s="77"/>
      <c r="W21" s="77"/>
      <c r="X21" s="77">
        <f aca="true" t="shared" si="3" ref="X21:X39">G21+I21+K21+O21+Q21+U21+W21+S21</f>
        <v>0</v>
      </c>
      <c r="Y21" s="105">
        <f t="shared" si="2"/>
        <v>0</v>
      </c>
      <c r="Z21" s="73"/>
      <c r="AA21" s="73">
        <f aca="true" t="shared" si="4" ref="AA21:AA39">G21</f>
        <v>0</v>
      </c>
      <c r="AB21" s="73"/>
      <c r="AC21" s="73"/>
      <c r="AD21" s="73"/>
      <c r="AE21" s="77">
        <f>AD21/29.4</f>
        <v>0</v>
      </c>
      <c r="AF21" s="77"/>
      <c r="AG21" s="88">
        <f>AE21*AB21</f>
        <v>0</v>
      </c>
      <c r="AH21" s="88"/>
      <c r="AI21" s="88"/>
      <c r="AJ21" s="88"/>
      <c r="AK21" s="88"/>
      <c r="AL21" s="88"/>
      <c r="AM21" s="89">
        <f t="shared" si="0"/>
        <v>0</v>
      </c>
      <c r="AN21" s="65"/>
    </row>
    <row r="22" spans="1:40" ht="15.75">
      <c r="A22" s="73">
        <v>6</v>
      </c>
      <c r="B22" s="72" t="s">
        <v>139</v>
      </c>
      <c r="C22" s="73" t="s">
        <v>140</v>
      </c>
      <c r="D22" s="73"/>
      <c r="E22" s="73">
        <v>1</v>
      </c>
      <c r="F22" s="73"/>
      <c r="G22" s="73">
        <f aca="true" t="shared" si="5" ref="G22:G39">D22*E22</f>
        <v>0</v>
      </c>
      <c r="H22" s="73"/>
      <c r="I22" s="73"/>
      <c r="J22" s="73"/>
      <c r="K22" s="73"/>
      <c r="L22" s="73"/>
      <c r="M22" s="73"/>
      <c r="N22" s="73"/>
      <c r="O22" s="73"/>
      <c r="P22" s="75"/>
      <c r="Q22" s="73">
        <f>G22*P22</f>
        <v>0</v>
      </c>
      <c r="R22" s="75"/>
      <c r="S22" s="73">
        <f>D22*R22</f>
        <v>0</v>
      </c>
      <c r="T22" s="75"/>
      <c r="U22" s="77">
        <f aca="true" t="shared" si="6" ref="U22:U39">D22*T22</f>
        <v>0</v>
      </c>
      <c r="V22" s="77"/>
      <c r="W22" s="77"/>
      <c r="X22" s="77">
        <f t="shared" si="3"/>
        <v>0</v>
      </c>
      <c r="Y22" s="105">
        <f t="shared" si="2"/>
        <v>0</v>
      </c>
      <c r="Z22" s="73"/>
      <c r="AA22" s="73">
        <f t="shared" si="4"/>
        <v>0</v>
      </c>
      <c r="AB22" s="73"/>
      <c r="AC22" s="73"/>
      <c r="AD22" s="73"/>
      <c r="AE22" s="77">
        <f>AD22/29.4</f>
        <v>0</v>
      </c>
      <c r="AF22" s="77"/>
      <c r="AG22" s="88">
        <f>AE22*AB22</f>
        <v>0</v>
      </c>
      <c r="AH22" s="88"/>
      <c r="AI22" s="88"/>
      <c r="AJ22" s="88"/>
      <c r="AK22" s="88"/>
      <c r="AL22" s="88"/>
      <c r="AM22" s="89">
        <f t="shared" si="0"/>
        <v>0</v>
      </c>
      <c r="AN22" s="65"/>
    </row>
    <row r="23" spans="1:41" ht="15.75">
      <c r="A23" s="73">
        <v>7</v>
      </c>
      <c r="B23" s="72" t="s">
        <v>141</v>
      </c>
      <c r="C23" s="73" t="s">
        <v>142</v>
      </c>
      <c r="D23" s="73"/>
      <c r="E23" s="73">
        <v>1</v>
      </c>
      <c r="F23" s="73"/>
      <c r="G23" s="73">
        <f t="shared" si="5"/>
        <v>0</v>
      </c>
      <c r="H23" s="73"/>
      <c r="I23" s="73"/>
      <c r="J23" s="73"/>
      <c r="K23" s="73"/>
      <c r="L23" s="73"/>
      <c r="M23" s="73"/>
      <c r="N23" s="73"/>
      <c r="O23" s="73"/>
      <c r="P23" s="75"/>
      <c r="Q23" s="73">
        <f>G23*P23</f>
        <v>0</v>
      </c>
      <c r="R23" s="75"/>
      <c r="S23" s="73">
        <f aca="true" t="shared" si="7" ref="S23:S39">D23*R23</f>
        <v>0</v>
      </c>
      <c r="T23" s="75"/>
      <c r="U23" s="77">
        <f t="shared" si="6"/>
        <v>0</v>
      </c>
      <c r="V23" s="77"/>
      <c r="W23" s="77"/>
      <c r="X23" s="77">
        <f t="shared" si="3"/>
        <v>0</v>
      </c>
      <c r="Y23" s="105">
        <f t="shared" si="2"/>
        <v>0</v>
      </c>
      <c r="Z23" s="73"/>
      <c r="AA23" s="73">
        <f t="shared" si="4"/>
        <v>0</v>
      </c>
      <c r="AB23" s="73"/>
      <c r="AC23" s="73"/>
      <c r="AD23" s="73"/>
      <c r="AE23" s="77">
        <f>AD23/29.4</f>
        <v>0</v>
      </c>
      <c r="AF23" s="77"/>
      <c r="AG23" s="88">
        <f>AE23*AB23</f>
        <v>0</v>
      </c>
      <c r="AH23" s="88"/>
      <c r="AI23" s="88"/>
      <c r="AJ23" s="88"/>
      <c r="AK23" s="88"/>
      <c r="AL23" s="88"/>
      <c r="AM23" s="89">
        <f t="shared" si="0"/>
        <v>0</v>
      </c>
      <c r="AN23" s="65"/>
      <c r="AO23" s="131">
        <f>AM22+AM23+AM24</f>
        <v>0</v>
      </c>
    </row>
    <row r="24" spans="1:40" ht="15.75">
      <c r="A24" s="73">
        <v>8</v>
      </c>
      <c r="B24" s="72" t="s">
        <v>143</v>
      </c>
      <c r="C24" s="73" t="s">
        <v>227</v>
      </c>
      <c r="D24" s="73"/>
      <c r="E24" s="73">
        <v>1</v>
      </c>
      <c r="F24" s="73"/>
      <c r="G24" s="73">
        <f t="shared" si="5"/>
        <v>0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5"/>
      <c r="S24" s="73">
        <f t="shared" si="7"/>
        <v>0</v>
      </c>
      <c r="T24" s="75"/>
      <c r="U24" s="77">
        <f t="shared" si="6"/>
        <v>0</v>
      </c>
      <c r="V24" s="77"/>
      <c r="W24" s="77"/>
      <c r="X24" s="77">
        <f t="shared" si="3"/>
        <v>0</v>
      </c>
      <c r="Y24" s="105">
        <f t="shared" si="2"/>
        <v>0</v>
      </c>
      <c r="Z24" s="73"/>
      <c r="AA24" s="73">
        <f t="shared" si="4"/>
        <v>0</v>
      </c>
      <c r="AB24" s="73"/>
      <c r="AC24" s="73"/>
      <c r="AD24" s="73"/>
      <c r="AE24" s="77">
        <f>AD24/29.4</f>
        <v>0</v>
      </c>
      <c r="AF24" s="77"/>
      <c r="AG24" s="88">
        <f>AE24*AB24</f>
        <v>0</v>
      </c>
      <c r="AH24" s="88"/>
      <c r="AI24" s="88"/>
      <c r="AJ24" s="88"/>
      <c r="AK24" s="88"/>
      <c r="AL24" s="88"/>
      <c r="AM24" s="89">
        <f t="shared" si="0"/>
        <v>0</v>
      </c>
      <c r="AN24" s="65"/>
    </row>
    <row r="25" spans="1:40" ht="15.75">
      <c r="A25" s="73">
        <v>9</v>
      </c>
      <c r="B25" s="72" t="s">
        <v>144</v>
      </c>
      <c r="C25" s="73" t="s">
        <v>228</v>
      </c>
      <c r="D25" s="73"/>
      <c r="E25" s="73">
        <v>1.3</v>
      </c>
      <c r="F25" s="73"/>
      <c r="G25" s="73">
        <f t="shared" si="5"/>
        <v>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5"/>
      <c r="S25" s="73">
        <f t="shared" si="7"/>
        <v>0</v>
      </c>
      <c r="T25" s="75"/>
      <c r="U25" s="77">
        <f t="shared" si="6"/>
        <v>0</v>
      </c>
      <c r="V25" s="77"/>
      <c r="W25" s="77"/>
      <c r="X25" s="77">
        <f t="shared" si="3"/>
        <v>0</v>
      </c>
      <c r="Y25" s="105">
        <f t="shared" si="2"/>
        <v>0</v>
      </c>
      <c r="Z25" s="73"/>
      <c r="AA25" s="73">
        <f t="shared" si="4"/>
        <v>0</v>
      </c>
      <c r="AB25" s="73"/>
      <c r="AC25" s="73">
        <f>E25</f>
        <v>1.3</v>
      </c>
      <c r="AD25" s="77">
        <f>Y25-U25-U25</f>
        <v>0</v>
      </c>
      <c r="AE25" s="77">
        <f>AD25/29.3</f>
        <v>0</v>
      </c>
      <c r="AF25" s="77"/>
      <c r="AG25" s="88">
        <f>AE25*AB25*AC25</f>
        <v>0</v>
      </c>
      <c r="AH25" s="88"/>
      <c r="AI25" s="88"/>
      <c r="AJ25" s="88"/>
      <c r="AK25" s="88"/>
      <c r="AL25" s="88"/>
      <c r="AM25" s="89">
        <f t="shared" si="0"/>
        <v>0</v>
      </c>
      <c r="AN25" s="65"/>
    </row>
    <row r="26" spans="1:41" ht="15.75">
      <c r="A26" s="73">
        <v>10</v>
      </c>
      <c r="B26" s="72" t="s">
        <v>144</v>
      </c>
      <c r="C26" s="73" t="s">
        <v>230</v>
      </c>
      <c r="D26" s="73"/>
      <c r="E26" s="73">
        <v>1</v>
      </c>
      <c r="F26" s="73"/>
      <c r="G26" s="73">
        <f>D26*E26</f>
        <v>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5"/>
      <c r="S26" s="73">
        <f t="shared" si="7"/>
        <v>0</v>
      </c>
      <c r="T26" s="75"/>
      <c r="U26" s="77">
        <f t="shared" si="6"/>
        <v>0</v>
      </c>
      <c r="V26" s="77"/>
      <c r="W26" s="77"/>
      <c r="X26" s="77">
        <f t="shared" si="3"/>
        <v>0</v>
      </c>
      <c r="Y26" s="105">
        <f t="shared" si="2"/>
        <v>0</v>
      </c>
      <c r="Z26" s="73"/>
      <c r="AA26" s="73">
        <f t="shared" si="4"/>
        <v>0</v>
      </c>
      <c r="AB26" s="73"/>
      <c r="AC26" s="73">
        <f aca="true" t="shared" si="8" ref="AC26:AC39">E26</f>
        <v>1</v>
      </c>
      <c r="AD26" s="73">
        <f aca="true" t="shared" si="9" ref="AD26:AD60">Y26-U26-U26</f>
        <v>0</v>
      </c>
      <c r="AE26" s="77">
        <f aca="true" t="shared" si="10" ref="AE26:AE39">AD26/29.3</f>
        <v>0</v>
      </c>
      <c r="AF26" s="77"/>
      <c r="AG26" s="88">
        <f>AE26*AB26*AC26</f>
        <v>0</v>
      </c>
      <c r="AH26" s="88"/>
      <c r="AI26" s="88"/>
      <c r="AJ26" s="88"/>
      <c r="AK26" s="88"/>
      <c r="AL26" s="88"/>
      <c r="AM26" s="89">
        <f t="shared" si="0"/>
        <v>0</v>
      </c>
      <c r="AN26" s="65"/>
      <c r="AO26" s="131" t="e">
        <f>AM40-AO23</f>
        <v>#DIV/0!</v>
      </c>
    </row>
    <row r="27" spans="1:40" ht="15.75">
      <c r="A27" s="155">
        <v>11</v>
      </c>
      <c r="B27" s="72" t="s">
        <v>144</v>
      </c>
      <c r="C27" s="73" t="s">
        <v>145</v>
      </c>
      <c r="D27" s="73"/>
      <c r="E27" s="73">
        <v>1.3</v>
      </c>
      <c r="F27" s="73"/>
      <c r="G27" s="73">
        <f t="shared" si="5"/>
        <v>0</v>
      </c>
      <c r="H27" s="73"/>
      <c r="I27" s="73"/>
      <c r="J27" s="73"/>
      <c r="K27" s="73"/>
      <c r="L27" s="73"/>
      <c r="M27" s="73"/>
      <c r="N27" s="73"/>
      <c r="O27" s="73"/>
      <c r="P27" s="75"/>
      <c r="Q27" s="73"/>
      <c r="R27" s="75"/>
      <c r="S27" s="73">
        <f t="shared" si="7"/>
        <v>0</v>
      </c>
      <c r="T27" s="75"/>
      <c r="U27" s="77">
        <f t="shared" si="6"/>
        <v>0</v>
      </c>
      <c r="V27" s="77"/>
      <c r="W27" s="77"/>
      <c r="X27" s="77">
        <f t="shared" si="3"/>
        <v>0</v>
      </c>
      <c r="Y27" s="105">
        <f t="shared" si="2"/>
        <v>0</v>
      </c>
      <c r="Z27" s="73"/>
      <c r="AA27" s="73">
        <f t="shared" si="4"/>
        <v>0</v>
      </c>
      <c r="AB27" s="73"/>
      <c r="AC27" s="73">
        <f t="shared" si="8"/>
        <v>1.3</v>
      </c>
      <c r="AD27" s="73">
        <f t="shared" si="9"/>
        <v>0</v>
      </c>
      <c r="AE27" s="77">
        <f t="shared" si="10"/>
        <v>0</v>
      </c>
      <c r="AF27" s="77"/>
      <c r="AG27" s="88">
        <f aca="true" t="shared" si="11" ref="AG27:AG39">AE27*AB27*AC27</f>
        <v>0</v>
      </c>
      <c r="AH27" s="88"/>
      <c r="AI27" s="88"/>
      <c r="AJ27" s="88"/>
      <c r="AK27" s="88"/>
      <c r="AL27" s="88"/>
      <c r="AM27" s="89">
        <f t="shared" si="0"/>
        <v>0</v>
      </c>
      <c r="AN27" s="65"/>
    </row>
    <row r="28" spans="1:40" ht="15.75">
      <c r="A28" s="155">
        <v>12</v>
      </c>
      <c r="B28" s="72" t="s">
        <v>144</v>
      </c>
      <c r="C28" s="73" t="s">
        <v>146</v>
      </c>
      <c r="D28" s="73"/>
      <c r="E28" s="73">
        <v>1.3</v>
      </c>
      <c r="F28" s="73"/>
      <c r="G28" s="73">
        <f t="shared" si="5"/>
        <v>0</v>
      </c>
      <c r="H28" s="73"/>
      <c r="I28" s="73"/>
      <c r="J28" s="73"/>
      <c r="K28" s="73"/>
      <c r="L28" s="73"/>
      <c r="M28" s="73"/>
      <c r="N28" s="73"/>
      <c r="O28" s="73"/>
      <c r="P28" s="75"/>
      <c r="Q28" s="73"/>
      <c r="R28" s="75"/>
      <c r="S28" s="73">
        <f t="shared" si="7"/>
        <v>0</v>
      </c>
      <c r="T28" s="75"/>
      <c r="U28" s="77">
        <f t="shared" si="6"/>
        <v>0</v>
      </c>
      <c r="V28" s="77"/>
      <c r="W28" s="77"/>
      <c r="X28" s="77">
        <f t="shared" si="3"/>
        <v>0</v>
      </c>
      <c r="Y28" s="105">
        <f t="shared" si="2"/>
        <v>0</v>
      </c>
      <c r="Z28" s="73"/>
      <c r="AA28" s="73">
        <f t="shared" si="4"/>
        <v>0</v>
      </c>
      <c r="AB28" s="73"/>
      <c r="AC28" s="73">
        <f t="shared" si="8"/>
        <v>1.3</v>
      </c>
      <c r="AD28" s="73">
        <f t="shared" si="9"/>
        <v>0</v>
      </c>
      <c r="AE28" s="77">
        <f t="shared" si="10"/>
        <v>0</v>
      </c>
      <c r="AF28" s="77"/>
      <c r="AG28" s="88">
        <f t="shared" si="11"/>
        <v>0</v>
      </c>
      <c r="AH28" s="88"/>
      <c r="AI28" s="88"/>
      <c r="AJ28" s="88"/>
      <c r="AK28" s="88"/>
      <c r="AL28" s="88"/>
      <c r="AM28" s="89">
        <f t="shared" si="0"/>
        <v>0</v>
      </c>
      <c r="AN28" s="65"/>
    </row>
    <row r="29" spans="1:40" ht="15.75">
      <c r="A29" s="155">
        <v>13</v>
      </c>
      <c r="B29" s="72" t="s">
        <v>144</v>
      </c>
      <c r="C29" s="73" t="s">
        <v>229</v>
      </c>
      <c r="D29" s="73"/>
      <c r="E29" s="73">
        <v>1</v>
      </c>
      <c r="F29" s="73"/>
      <c r="G29" s="73">
        <f t="shared" si="5"/>
        <v>0</v>
      </c>
      <c r="H29" s="73"/>
      <c r="I29" s="73"/>
      <c r="J29" s="73"/>
      <c r="K29" s="73"/>
      <c r="L29" s="73"/>
      <c r="M29" s="73"/>
      <c r="N29" s="73"/>
      <c r="O29" s="73"/>
      <c r="P29" s="75"/>
      <c r="Q29" s="73"/>
      <c r="R29" s="75"/>
      <c r="S29" s="73">
        <f t="shared" si="7"/>
        <v>0</v>
      </c>
      <c r="T29" s="75"/>
      <c r="U29" s="77">
        <f t="shared" si="6"/>
        <v>0</v>
      </c>
      <c r="V29" s="77"/>
      <c r="W29" s="77"/>
      <c r="X29" s="77">
        <f t="shared" si="3"/>
        <v>0</v>
      </c>
      <c r="Y29" s="105">
        <f t="shared" si="2"/>
        <v>0</v>
      </c>
      <c r="Z29" s="73"/>
      <c r="AA29" s="77">
        <f t="shared" si="4"/>
        <v>0</v>
      </c>
      <c r="AB29" s="157"/>
      <c r="AC29" s="157">
        <f t="shared" si="8"/>
        <v>1</v>
      </c>
      <c r="AD29" s="77">
        <f t="shared" si="9"/>
        <v>0</v>
      </c>
      <c r="AE29" s="77">
        <f t="shared" si="10"/>
        <v>0</v>
      </c>
      <c r="AF29" s="77"/>
      <c r="AG29" s="88">
        <f>AE29*AB29*AC29</f>
        <v>0</v>
      </c>
      <c r="AH29" s="88"/>
      <c r="AI29" s="88"/>
      <c r="AJ29" s="88"/>
      <c r="AK29" s="88"/>
      <c r="AL29" s="88"/>
      <c r="AM29" s="89">
        <f t="shared" si="0"/>
        <v>0</v>
      </c>
      <c r="AN29" s="65"/>
    </row>
    <row r="30" spans="1:40" ht="15.75">
      <c r="A30" s="155">
        <v>14</v>
      </c>
      <c r="B30" s="72" t="s">
        <v>144</v>
      </c>
      <c r="C30" s="73" t="s">
        <v>148</v>
      </c>
      <c r="D30" s="73"/>
      <c r="E30" s="73">
        <v>1.3</v>
      </c>
      <c r="F30" s="73"/>
      <c r="G30" s="73">
        <f t="shared" si="5"/>
        <v>0</v>
      </c>
      <c r="H30" s="73"/>
      <c r="I30" s="73"/>
      <c r="J30" s="73"/>
      <c r="K30" s="73"/>
      <c r="L30" s="73"/>
      <c r="M30" s="73"/>
      <c r="N30" s="73"/>
      <c r="O30" s="73"/>
      <c r="P30" s="75"/>
      <c r="Q30" s="73"/>
      <c r="R30" s="75"/>
      <c r="S30" s="73">
        <f t="shared" si="7"/>
        <v>0</v>
      </c>
      <c r="T30" s="75"/>
      <c r="U30" s="77">
        <f t="shared" si="6"/>
        <v>0</v>
      </c>
      <c r="V30" s="77"/>
      <c r="W30" s="77"/>
      <c r="X30" s="77">
        <f t="shared" si="3"/>
        <v>0</v>
      </c>
      <c r="Y30" s="105">
        <f t="shared" si="2"/>
        <v>0</v>
      </c>
      <c r="Z30" s="73"/>
      <c r="AA30" s="73">
        <f t="shared" si="4"/>
        <v>0</v>
      </c>
      <c r="AB30" s="73"/>
      <c r="AC30" s="73">
        <f t="shared" si="8"/>
        <v>1.3</v>
      </c>
      <c r="AD30" s="73">
        <f t="shared" si="9"/>
        <v>0</v>
      </c>
      <c r="AE30" s="77">
        <f t="shared" si="10"/>
        <v>0</v>
      </c>
      <c r="AF30" s="77"/>
      <c r="AG30" s="88">
        <f t="shared" si="11"/>
        <v>0</v>
      </c>
      <c r="AH30" s="88"/>
      <c r="AI30" s="88"/>
      <c r="AJ30" s="88"/>
      <c r="AK30" s="88"/>
      <c r="AL30" s="88"/>
      <c r="AM30" s="89">
        <f t="shared" si="0"/>
        <v>0</v>
      </c>
      <c r="AN30" s="65"/>
    </row>
    <row r="31" spans="1:40" ht="15.75">
      <c r="A31" s="155">
        <f aca="true" t="shared" si="12" ref="A31:A37">A30+1</f>
        <v>15</v>
      </c>
      <c r="B31" s="72" t="s">
        <v>144</v>
      </c>
      <c r="C31" s="73" t="s">
        <v>149</v>
      </c>
      <c r="D31" s="73"/>
      <c r="E31" s="73">
        <v>1.3</v>
      </c>
      <c r="F31" s="73"/>
      <c r="G31" s="73">
        <f t="shared" si="5"/>
        <v>0</v>
      </c>
      <c r="H31" s="73"/>
      <c r="I31" s="73"/>
      <c r="J31" s="73"/>
      <c r="K31" s="73"/>
      <c r="L31" s="73"/>
      <c r="M31" s="73"/>
      <c r="N31" s="73"/>
      <c r="O31" s="73"/>
      <c r="P31" s="75"/>
      <c r="Q31" s="73"/>
      <c r="R31" s="75"/>
      <c r="S31" s="73">
        <f t="shared" si="7"/>
        <v>0</v>
      </c>
      <c r="T31" s="75"/>
      <c r="U31" s="77">
        <f t="shared" si="6"/>
        <v>0</v>
      </c>
      <c r="V31" s="77"/>
      <c r="W31" s="77"/>
      <c r="X31" s="77">
        <f t="shared" si="3"/>
        <v>0</v>
      </c>
      <c r="Y31" s="105">
        <f t="shared" si="2"/>
        <v>0</v>
      </c>
      <c r="Z31" s="73"/>
      <c r="AA31" s="73">
        <f t="shared" si="4"/>
        <v>0</v>
      </c>
      <c r="AB31" s="73"/>
      <c r="AC31" s="73">
        <f t="shared" si="8"/>
        <v>1.3</v>
      </c>
      <c r="AD31" s="73">
        <f t="shared" si="9"/>
        <v>0</v>
      </c>
      <c r="AE31" s="77">
        <f t="shared" si="10"/>
        <v>0</v>
      </c>
      <c r="AF31" s="77"/>
      <c r="AG31" s="88">
        <f t="shared" si="11"/>
        <v>0</v>
      </c>
      <c r="AH31" s="88"/>
      <c r="AI31" s="88"/>
      <c r="AJ31" s="88"/>
      <c r="AK31" s="88"/>
      <c r="AL31" s="88"/>
      <c r="AM31" s="89">
        <f t="shared" si="0"/>
        <v>0</v>
      </c>
      <c r="AN31" s="65"/>
    </row>
    <row r="32" spans="1:41" s="143" customFormat="1" ht="15.75">
      <c r="A32" s="156">
        <f t="shared" si="12"/>
        <v>16</v>
      </c>
      <c r="B32" s="138" t="s">
        <v>144</v>
      </c>
      <c r="C32" s="137" t="s">
        <v>219</v>
      </c>
      <c r="D32" s="137"/>
      <c r="E32" s="137">
        <v>1.3</v>
      </c>
      <c r="F32" s="137"/>
      <c r="G32" s="137">
        <f t="shared" si="5"/>
        <v>0</v>
      </c>
      <c r="H32" s="137"/>
      <c r="I32" s="137"/>
      <c r="J32" s="137"/>
      <c r="K32" s="137"/>
      <c r="L32" s="137"/>
      <c r="M32" s="137"/>
      <c r="N32" s="137"/>
      <c r="O32" s="137"/>
      <c r="P32" s="139"/>
      <c r="Q32" s="137"/>
      <c r="R32" s="139"/>
      <c r="S32" s="137">
        <f t="shared" si="7"/>
        <v>0</v>
      </c>
      <c r="T32" s="139"/>
      <c r="U32" s="140">
        <f t="shared" si="6"/>
        <v>0</v>
      </c>
      <c r="V32" s="140"/>
      <c r="W32" s="140"/>
      <c r="X32" s="77">
        <f t="shared" si="3"/>
        <v>0</v>
      </c>
      <c r="Y32" s="105">
        <f t="shared" si="2"/>
        <v>0</v>
      </c>
      <c r="Z32" s="73"/>
      <c r="AA32" s="73">
        <f t="shared" si="4"/>
        <v>0</v>
      </c>
      <c r="AB32" s="73"/>
      <c r="AC32" s="73">
        <f t="shared" si="8"/>
        <v>1.3</v>
      </c>
      <c r="AD32" s="73">
        <f t="shared" si="9"/>
        <v>0</v>
      </c>
      <c r="AE32" s="77">
        <f t="shared" si="10"/>
        <v>0</v>
      </c>
      <c r="AF32" s="140"/>
      <c r="AG32" s="141">
        <f t="shared" si="11"/>
        <v>0</v>
      </c>
      <c r="AH32" s="141"/>
      <c r="AI32" s="141"/>
      <c r="AJ32" s="141"/>
      <c r="AK32" s="141"/>
      <c r="AL32" s="141"/>
      <c r="AM32" s="89">
        <f t="shared" si="0"/>
        <v>0</v>
      </c>
      <c r="AN32" s="142"/>
      <c r="AO32" s="168">
        <f>AM48+AM49+AM50+AM51</f>
        <v>0</v>
      </c>
    </row>
    <row r="33" spans="1:40" ht="15.75">
      <c r="A33" s="155">
        <f t="shared" si="12"/>
        <v>17</v>
      </c>
      <c r="B33" s="72" t="s">
        <v>144</v>
      </c>
      <c r="C33" s="73" t="s">
        <v>151</v>
      </c>
      <c r="D33" s="73"/>
      <c r="E33" s="73">
        <v>1.3</v>
      </c>
      <c r="F33" s="73"/>
      <c r="G33" s="73">
        <f t="shared" si="5"/>
        <v>0</v>
      </c>
      <c r="H33" s="73"/>
      <c r="I33" s="73"/>
      <c r="J33" s="73"/>
      <c r="K33" s="73"/>
      <c r="L33" s="73"/>
      <c r="M33" s="73"/>
      <c r="N33" s="73"/>
      <c r="O33" s="73"/>
      <c r="P33" s="75"/>
      <c r="Q33" s="73"/>
      <c r="R33" s="75"/>
      <c r="S33" s="73">
        <f t="shared" si="7"/>
        <v>0</v>
      </c>
      <c r="T33" s="75"/>
      <c r="U33" s="77">
        <f t="shared" si="6"/>
        <v>0</v>
      </c>
      <c r="V33" s="77"/>
      <c r="W33" s="77"/>
      <c r="X33" s="77">
        <f t="shared" si="3"/>
        <v>0</v>
      </c>
      <c r="Y33" s="105">
        <f t="shared" si="2"/>
        <v>0</v>
      </c>
      <c r="Z33" s="73"/>
      <c r="AA33" s="73">
        <f t="shared" si="4"/>
        <v>0</v>
      </c>
      <c r="AB33" s="73"/>
      <c r="AC33" s="73">
        <f t="shared" si="8"/>
        <v>1.3</v>
      </c>
      <c r="AD33" s="73">
        <f t="shared" si="9"/>
        <v>0</v>
      </c>
      <c r="AE33" s="77">
        <f t="shared" si="10"/>
        <v>0</v>
      </c>
      <c r="AF33" s="77"/>
      <c r="AG33" s="88">
        <f t="shared" si="11"/>
        <v>0</v>
      </c>
      <c r="AH33" s="88"/>
      <c r="AI33" s="88"/>
      <c r="AJ33" s="88"/>
      <c r="AK33" s="88"/>
      <c r="AL33" s="88"/>
      <c r="AM33" s="89">
        <f t="shared" si="0"/>
        <v>0</v>
      </c>
      <c r="AN33" s="65"/>
    </row>
    <row r="34" spans="1:40" ht="15.75">
      <c r="A34" s="73">
        <f t="shared" si="12"/>
        <v>18</v>
      </c>
      <c r="B34" s="72" t="s">
        <v>144</v>
      </c>
      <c r="C34" s="73" t="s">
        <v>232</v>
      </c>
      <c r="D34" s="73"/>
      <c r="E34" s="73">
        <v>1.3</v>
      </c>
      <c r="F34" s="73"/>
      <c r="G34" s="73">
        <f t="shared" si="5"/>
        <v>0</v>
      </c>
      <c r="H34" s="73"/>
      <c r="I34" s="73"/>
      <c r="J34" s="73"/>
      <c r="K34" s="73"/>
      <c r="L34" s="73"/>
      <c r="M34" s="73"/>
      <c r="N34" s="73"/>
      <c r="O34" s="73"/>
      <c r="P34" s="75"/>
      <c r="Q34" s="73"/>
      <c r="R34" s="75"/>
      <c r="S34" s="73">
        <f t="shared" si="7"/>
        <v>0</v>
      </c>
      <c r="T34" s="75"/>
      <c r="U34" s="77">
        <f t="shared" si="6"/>
        <v>0</v>
      </c>
      <c r="V34" s="77"/>
      <c r="W34" s="77"/>
      <c r="X34" s="77">
        <f t="shared" si="3"/>
        <v>0</v>
      </c>
      <c r="Y34" s="105">
        <f t="shared" si="2"/>
        <v>0</v>
      </c>
      <c r="Z34" s="73"/>
      <c r="AA34" s="73">
        <f t="shared" si="4"/>
        <v>0</v>
      </c>
      <c r="AB34" s="73"/>
      <c r="AC34" s="73">
        <f t="shared" si="8"/>
        <v>1.3</v>
      </c>
      <c r="AD34" s="73">
        <f t="shared" si="9"/>
        <v>0</v>
      </c>
      <c r="AE34" s="77">
        <f t="shared" si="10"/>
        <v>0</v>
      </c>
      <c r="AF34" s="77"/>
      <c r="AG34" s="88">
        <f t="shared" si="11"/>
        <v>0</v>
      </c>
      <c r="AH34" s="88"/>
      <c r="AI34" s="88"/>
      <c r="AJ34" s="88"/>
      <c r="AK34" s="88"/>
      <c r="AL34" s="88"/>
      <c r="AM34" s="89">
        <f t="shared" si="0"/>
        <v>0</v>
      </c>
      <c r="AN34" s="65"/>
    </row>
    <row r="35" spans="1:40" ht="15.75">
      <c r="A35" s="73">
        <f t="shared" si="12"/>
        <v>19</v>
      </c>
      <c r="B35" s="72" t="s">
        <v>144</v>
      </c>
      <c r="C35" s="73" t="s">
        <v>233</v>
      </c>
      <c r="D35" s="73"/>
      <c r="E35" s="73">
        <v>1.3</v>
      </c>
      <c r="F35" s="73"/>
      <c r="G35" s="73">
        <f t="shared" si="5"/>
        <v>0</v>
      </c>
      <c r="H35" s="73"/>
      <c r="I35" s="73"/>
      <c r="J35" s="73"/>
      <c r="K35" s="73"/>
      <c r="L35" s="73"/>
      <c r="M35" s="73"/>
      <c r="N35" s="73"/>
      <c r="O35" s="73"/>
      <c r="P35" s="75"/>
      <c r="Q35" s="73"/>
      <c r="R35" s="75"/>
      <c r="S35" s="73">
        <f t="shared" si="7"/>
        <v>0</v>
      </c>
      <c r="T35" s="75"/>
      <c r="U35" s="77">
        <f t="shared" si="6"/>
        <v>0</v>
      </c>
      <c r="V35" s="77"/>
      <c r="W35" s="77"/>
      <c r="X35" s="77">
        <f t="shared" si="3"/>
        <v>0</v>
      </c>
      <c r="Y35" s="105">
        <f t="shared" si="2"/>
        <v>0</v>
      </c>
      <c r="Z35" s="73"/>
      <c r="AA35" s="73">
        <f t="shared" si="4"/>
        <v>0</v>
      </c>
      <c r="AB35" s="73"/>
      <c r="AC35" s="73">
        <f t="shared" si="8"/>
        <v>1.3</v>
      </c>
      <c r="AD35" s="73">
        <f t="shared" si="9"/>
        <v>0</v>
      </c>
      <c r="AE35" s="77">
        <f t="shared" si="10"/>
        <v>0</v>
      </c>
      <c r="AF35" s="77"/>
      <c r="AG35" s="88">
        <f t="shared" si="11"/>
        <v>0</v>
      </c>
      <c r="AH35" s="88"/>
      <c r="AI35" s="88"/>
      <c r="AJ35" s="88"/>
      <c r="AK35" s="88"/>
      <c r="AL35" s="88"/>
      <c r="AM35" s="89">
        <f t="shared" si="0"/>
        <v>0</v>
      </c>
      <c r="AN35" s="65"/>
    </row>
    <row r="36" spans="1:41" ht="15.75">
      <c r="A36" s="155">
        <f t="shared" si="12"/>
        <v>20</v>
      </c>
      <c r="B36" s="72" t="s">
        <v>144</v>
      </c>
      <c r="C36" s="73" t="s">
        <v>152</v>
      </c>
      <c r="D36" s="73"/>
      <c r="E36" s="73">
        <v>0.77</v>
      </c>
      <c r="F36" s="73"/>
      <c r="G36" s="73">
        <f t="shared" si="5"/>
        <v>0</v>
      </c>
      <c r="H36" s="73"/>
      <c r="I36" s="73"/>
      <c r="J36" s="73"/>
      <c r="K36" s="73"/>
      <c r="L36" s="73"/>
      <c r="M36" s="73"/>
      <c r="N36" s="73"/>
      <c r="O36" s="73"/>
      <c r="P36" s="75"/>
      <c r="Q36" s="73"/>
      <c r="R36" s="75"/>
      <c r="S36" s="73">
        <f t="shared" si="7"/>
        <v>0</v>
      </c>
      <c r="T36" s="75"/>
      <c r="U36" s="77">
        <f t="shared" si="6"/>
        <v>0</v>
      </c>
      <c r="V36" s="77"/>
      <c r="W36" s="77"/>
      <c r="X36" s="77">
        <f t="shared" si="3"/>
        <v>0</v>
      </c>
      <c r="Y36" s="105">
        <f t="shared" si="2"/>
        <v>0</v>
      </c>
      <c r="Z36" s="73"/>
      <c r="AA36" s="73">
        <f t="shared" si="4"/>
        <v>0</v>
      </c>
      <c r="AB36" s="73"/>
      <c r="AC36" s="73">
        <f t="shared" si="8"/>
        <v>0.77</v>
      </c>
      <c r="AD36" s="73">
        <f t="shared" si="9"/>
        <v>0</v>
      </c>
      <c r="AE36" s="77">
        <f t="shared" si="10"/>
        <v>0</v>
      </c>
      <c r="AF36" s="77"/>
      <c r="AG36" s="88">
        <f t="shared" si="11"/>
        <v>0</v>
      </c>
      <c r="AH36" s="88"/>
      <c r="AI36" s="88"/>
      <c r="AJ36" s="88"/>
      <c r="AK36" s="88"/>
      <c r="AL36" s="88"/>
      <c r="AM36" s="89">
        <f t="shared" si="0"/>
        <v>0</v>
      </c>
      <c r="AN36" s="65"/>
      <c r="AO36" s="131" t="e">
        <f>AO26+AO32</f>
        <v>#DIV/0!</v>
      </c>
    </row>
    <row r="37" spans="1:40" ht="15.75">
      <c r="A37" s="73">
        <f t="shared" si="12"/>
        <v>21</v>
      </c>
      <c r="B37" s="72" t="s">
        <v>144</v>
      </c>
      <c r="C37" s="73" t="s">
        <v>234</v>
      </c>
      <c r="D37" s="73"/>
      <c r="E37" s="73">
        <v>1.3</v>
      </c>
      <c r="F37" s="73"/>
      <c r="G37" s="73">
        <f t="shared" si="5"/>
        <v>0</v>
      </c>
      <c r="H37" s="73"/>
      <c r="I37" s="73"/>
      <c r="J37" s="73"/>
      <c r="K37" s="73"/>
      <c r="L37" s="73"/>
      <c r="M37" s="73"/>
      <c r="N37" s="73"/>
      <c r="O37" s="73"/>
      <c r="P37" s="75"/>
      <c r="Q37" s="73"/>
      <c r="R37" s="75"/>
      <c r="S37" s="73">
        <f t="shared" si="7"/>
        <v>0</v>
      </c>
      <c r="T37" s="75"/>
      <c r="U37" s="77">
        <f t="shared" si="6"/>
        <v>0</v>
      </c>
      <c r="V37" s="77"/>
      <c r="W37" s="77"/>
      <c r="X37" s="77">
        <f t="shared" si="3"/>
        <v>0</v>
      </c>
      <c r="Y37" s="105">
        <f t="shared" si="2"/>
        <v>0</v>
      </c>
      <c r="Z37" s="73"/>
      <c r="AA37" s="73">
        <f t="shared" si="4"/>
        <v>0</v>
      </c>
      <c r="AB37" s="73"/>
      <c r="AC37" s="73">
        <f t="shared" si="8"/>
        <v>1.3</v>
      </c>
      <c r="AD37" s="73">
        <f t="shared" si="9"/>
        <v>0</v>
      </c>
      <c r="AE37" s="77">
        <f t="shared" si="10"/>
        <v>0</v>
      </c>
      <c r="AF37" s="77"/>
      <c r="AG37" s="88">
        <f t="shared" si="11"/>
        <v>0</v>
      </c>
      <c r="AH37" s="88"/>
      <c r="AI37" s="88"/>
      <c r="AJ37" s="88"/>
      <c r="AK37" s="88"/>
      <c r="AL37" s="88"/>
      <c r="AM37" s="89">
        <f t="shared" si="0"/>
        <v>0</v>
      </c>
      <c r="AN37" s="65"/>
    </row>
    <row r="38" spans="1:40" ht="15.75">
      <c r="A38" s="73">
        <v>22</v>
      </c>
      <c r="B38" s="72" t="s">
        <v>144</v>
      </c>
      <c r="C38" s="73" t="s">
        <v>231</v>
      </c>
      <c r="D38" s="73"/>
      <c r="E38" s="73">
        <v>1.3</v>
      </c>
      <c r="F38" s="73"/>
      <c r="G38" s="73">
        <f t="shared" si="5"/>
        <v>0</v>
      </c>
      <c r="H38" s="73"/>
      <c r="I38" s="73"/>
      <c r="J38" s="73"/>
      <c r="K38" s="73"/>
      <c r="L38" s="73"/>
      <c r="M38" s="73"/>
      <c r="N38" s="73"/>
      <c r="O38" s="73"/>
      <c r="P38" s="75"/>
      <c r="Q38" s="73"/>
      <c r="R38" s="75"/>
      <c r="S38" s="73">
        <f t="shared" si="7"/>
        <v>0</v>
      </c>
      <c r="T38" s="75"/>
      <c r="U38" s="77">
        <f t="shared" si="6"/>
        <v>0</v>
      </c>
      <c r="V38" s="77"/>
      <c r="W38" s="77"/>
      <c r="X38" s="77">
        <f t="shared" si="3"/>
        <v>0</v>
      </c>
      <c r="Y38" s="105">
        <f t="shared" si="2"/>
        <v>0</v>
      </c>
      <c r="Z38" s="73"/>
      <c r="AA38" s="73">
        <f t="shared" si="4"/>
        <v>0</v>
      </c>
      <c r="AB38" s="73"/>
      <c r="AC38" s="73">
        <f t="shared" si="8"/>
        <v>1.3</v>
      </c>
      <c r="AD38" s="73">
        <f t="shared" si="9"/>
        <v>0</v>
      </c>
      <c r="AE38" s="77">
        <f t="shared" si="10"/>
        <v>0</v>
      </c>
      <c r="AF38" s="77"/>
      <c r="AG38" s="88">
        <f t="shared" si="11"/>
        <v>0</v>
      </c>
      <c r="AH38" s="88"/>
      <c r="AI38" s="88"/>
      <c r="AJ38" s="88"/>
      <c r="AK38" s="88"/>
      <c r="AL38" s="88"/>
      <c r="AM38" s="89">
        <f t="shared" si="0"/>
        <v>0</v>
      </c>
      <c r="AN38" s="65"/>
    </row>
    <row r="39" spans="1:40" ht="15.75">
      <c r="A39" s="73">
        <v>23</v>
      </c>
      <c r="B39" s="72" t="s">
        <v>144</v>
      </c>
      <c r="C39" s="73" t="s">
        <v>147</v>
      </c>
      <c r="D39" s="73"/>
      <c r="E39" s="73">
        <v>1.3</v>
      </c>
      <c r="F39" s="73"/>
      <c r="G39" s="73">
        <f t="shared" si="5"/>
        <v>0</v>
      </c>
      <c r="H39" s="73"/>
      <c r="I39" s="73"/>
      <c r="J39" s="73"/>
      <c r="K39" s="73"/>
      <c r="L39" s="73"/>
      <c r="M39" s="73"/>
      <c r="N39" s="73"/>
      <c r="O39" s="73"/>
      <c r="P39" s="75"/>
      <c r="Q39" s="73"/>
      <c r="R39" s="75"/>
      <c r="S39" s="73">
        <f t="shared" si="7"/>
        <v>0</v>
      </c>
      <c r="T39" s="75"/>
      <c r="U39" s="77">
        <f t="shared" si="6"/>
        <v>0</v>
      </c>
      <c r="V39" s="77"/>
      <c r="W39" s="77"/>
      <c r="X39" s="77">
        <f t="shared" si="3"/>
        <v>0</v>
      </c>
      <c r="Y39" s="105">
        <f t="shared" si="2"/>
        <v>0</v>
      </c>
      <c r="Z39" s="73"/>
      <c r="AA39" s="73">
        <f t="shared" si="4"/>
        <v>0</v>
      </c>
      <c r="AB39" s="73"/>
      <c r="AC39" s="73">
        <f t="shared" si="8"/>
        <v>1.3</v>
      </c>
      <c r="AD39" s="73">
        <f t="shared" si="9"/>
        <v>0</v>
      </c>
      <c r="AE39" s="77">
        <f t="shared" si="10"/>
        <v>0</v>
      </c>
      <c r="AF39" s="77"/>
      <c r="AG39" s="88">
        <f t="shared" si="11"/>
        <v>0</v>
      </c>
      <c r="AH39" s="88"/>
      <c r="AI39" s="88"/>
      <c r="AJ39" s="88"/>
      <c r="AK39" s="88"/>
      <c r="AL39" s="88"/>
      <c r="AM39" s="89">
        <f t="shared" si="0"/>
        <v>0</v>
      </c>
      <c r="AN39" s="65"/>
    </row>
    <row r="40" spans="1:40" ht="15.75">
      <c r="A40" s="79"/>
      <c r="B40" s="80" t="s">
        <v>23</v>
      </c>
      <c r="C40" s="79"/>
      <c r="D40" s="79"/>
      <c r="E40" s="105">
        <f>SUM(E20:E39)</f>
        <v>23.370000000000005</v>
      </c>
      <c r="F40" s="102">
        <f>SUM(F20:F37)</f>
        <v>0</v>
      </c>
      <c r="G40" s="102">
        <f>SUM(G20:G39)</f>
        <v>0</v>
      </c>
      <c r="H40" s="102">
        <f aca="true" t="shared" si="13" ref="H40:Q40">SUM(H20:H37)</f>
        <v>0</v>
      </c>
      <c r="I40" s="102">
        <f t="shared" si="13"/>
        <v>0</v>
      </c>
      <c r="J40" s="102">
        <f t="shared" si="13"/>
        <v>0</v>
      </c>
      <c r="K40" s="102">
        <f t="shared" si="13"/>
        <v>0</v>
      </c>
      <c r="L40" s="102">
        <f t="shared" si="13"/>
        <v>0</v>
      </c>
      <c r="M40" s="102">
        <f t="shared" si="13"/>
        <v>0</v>
      </c>
      <c r="N40" s="102">
        <f t="shared" si="13"/>
        <v>0</v>
      </c>
      <c r="O40" s="102">
        <f t="shared" si="13"/>
        <v>0</v>
      </c>
      <c r="P40" s="102">
        <f t="shared" si="13"/>
        <v>0</v>
      </c>
      <c r="Q40" s="102">
        <f t="shared" si="13"/>
        <v>0</v>
      </c>
      <c r="R40" s="102">
        <f>SUM(R20:R39)</f>
        <v>0</v>
      </c>
      <c r="S40" s="102">
        <f>SUM(S20:S39)</f>
        <v>0</v>
      </c>
      <c r="T40" s="102">
        <f>SUM(T20:T39)</f>
        <v>0</v>
      </c>
      <c r="U40" s="105">
        <f>SUM(U20:U39)</f>
        <v>0</v>
      </c>
      <c r="V40" s="105">
        <f>SUM(V20:V37)</f>
        <v>0</v>
      </c>
      <c r="W40" s="105">
        <f>SUM(W20:W37)</f>
        <v>0</v>
      </c>
      <c r="X40" s="105">
        <f>SUM(X20:X39)</f>
        <v>0</v>
      </c>
      <c r="Y40" s="105">
        <f>SUM(Y20:Y39)</f>
        <v>0</v>
      </c>
      <c r="Z40" s="102">
        <f>SUM(Z20:Z37)</f>
        <v>0</v>
      </c>
      <c r="AA40" s="102">
        <f>SUM(AA20:AA39)</f>
        <v>0</v>
      </c>
      <c r="AB40" s="102">
        <f>SUM(AB20:AB39)</f>
        <v>0</v>
      </c>
      <c r="AC40" s="105">
        <f>SUM(AC20:AC39)</f>
        <v>18.370000000000005</v>
      </c>
      <c r="AD40" s="102">
        <f>SUM(AD20:AD39)</f>
        <v>0</v>
      </c>
      <c r="AE40" s="102">
        <f>SUM(AE20:AE39)</f>
        <v>0</v>
      </c>
      <c r="AF40" s="102">
        <f>SUM(AF20:AF37)</f>
        <v>0</v>
      </c>
      <c r="AG40" s="102">
        <f>SUM(AG20:AG37)</f>
        <v>0</v>
      </c>
      <c r="AH40" s="164">
        <v>0.1</v>
      </c>
      <c r="AI40" s="90">
        <f>G40*AH40*2</f>
        <v>0</v>
      </c>
      <c r="AJ40" s="164" t="e">
        <f>'Расчет фонда прочие 2014 '!F22</f>
        <v>#DIV/0!</v>
      </c>
      <c r="AK40" s="90" t="e">
        <f>G40*AJ40*2</f>
        <v>#DIV/0!</v>
      </c>
      <c r="AL40" s="102">
        <f>SUM(AL22:AL37)</f>
        <v>0</v>
      </c>
      <c r="AM40" s="89" t="e">
        <f t="shared" si="0"/>
        <v>#DIV/0!</v>
      </c>
      <c r="AN40" s="65"/>
    </row>
    <row r="41" spans="1:40" ht="15.75">
      <c r="A41" s="244" t="s">
        <v>153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89">
        <f t="shared" si="0"/>
        <v>0</v>
      </c>
      <c r="AN41" s="65"/>
    </row>
    <row r="42" spans="1:40" ht="19.5" customHeight="1">
      <c r="A42" s="73">
        <v>24</v>
      </c>
      <c r="B42" s="72" t="s">
        <v>155</v>
      </c>
      <c r="C42" s="73" t="s">
        <v>156</v>
      </c>
      <c r="D42" s="73"/>
      <c r="E42" s="73">
        <v>1</v>
      </c>
      <c r="F42" s="73"/>
      <c r="G42" s="73">
        <f aca="true" t="shared" si="14" ref="G42:G60">D42*E42</f>
        <v>0</v>
      </c>
      <c r="H42" s="73"/>
      <c r="I42" s="73"/>
      <c r="J42" s="73"/>
      <c r="K42" s="73"/>
      <c r="L42" s="73"/>
      <c r="M42" s="73"/>
      <c r="N42" s="73"/>
      <c r="O42" s="73"/>
      <c r="P42" s="75"/>
      <c r="Q42" s="73"/>
      <c r="R42" s="75"/>
      <c r="S42" s="73">
        <f>G42*R42</f>
        <v>0</v>
      </c>
      <c r="T42" s="75"/>
      <c r="U42" s="73">
        <f aca="true" t="shared" si="15" ref="U42:U60">G42*T42</f>
        <v>0</v>
      </c>
      <c r="V42" s="73"/>
      <c r="W42" s="73"/>
      <c r="X42" s="73">
        <f aca="true" t="shared" si="16" ref="X42:X60">G42+I42+K42+O42+Q42+U42+W42+S42</f>
        <v>0</v>
      </c>
      <c r="Y42" s="102">
        <f aca="true" t="shared" si="17" ref="Y42:Y60">X42*2</f>
        <v>0</v>
      </c>
      <c r="Z42" s="73"/>
      <c r="AA42" s="73">
        <f aca="true" t="shared" si="18" ref="AA42:AA60">G42</f>
        <v>0</v>
      </c>
      <c r="AB42" s="73"/>
      <c r="AC42" s="73"/>
      <c r="AD42" s="73">
        <f t="shared" si="9"/>
        <v>0</v>
      </c>
      <c r="AE42" s="77">
        <f aca="true" t="shared" si="19" ref="AE42:AE60">AD42/29.4</f>
        <v>0</v>
      </c>
      <c r="AF42" s="77"/>
      <c r="AG42" s="88">
        <f aca="true" t="shared" si="20" ref="AG42:AG60">AE42*AB42*AC42</f>
        <v>0</v>
      </c>
      <c r="AH42" s="88"/>
      <c r="AI42" s="88"/>
      <c r="AJ42" s="88"/>
      <c r="AK42" s="88"/>
      <c r="AL42" s="88"/>
      <c r="AM42" s="89">
        <f t="shared" si="0"/>
        <v>0</v>
      </c>
      <c r="AN42" s="65"/>
    </row>
    <row r="43" spans="1:40" ht="15.75">
      <c r="A43" s="73">
        <v>25</v>
      </c>
      <c r="B43" s="72" t="s">
        <v>157</v>
      </c>
      <c r="C43" s="73" t="s">
        <v>158</v>
      </c>
      <c r="D43" s="73"/>
      <c r="E43" s="73">
        <v>1</v>
      </c>
      <c r="F43" s="73"/>
      <c r="G43" s="73">
        <f t="shared" si="14"/>
        <v>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5"/>
      <c r="S43" s="73">
        <f>G43*R43</f>
        <v>0</v>
      </c>
      <c r="T43" s="75"/>
      <c r="U43" s="73">
        <f t="shared" si="15"/>
        <v>0</v>
      </c>
      <c r="V43" s="73"/>
      <c r="W43" s="73"/>
      <c r="X43" s="73">
        <f t="shared" si="16"/>
        <v>0</v>
      </c>
      <c r="Y43" s="102">
        <f t="shared" si="17"/>
        <v>0</v>
      </c>
      <c r="Z43" s="73"/>
      <c r="AA43" s="73">
        <f t="shared" si="18"/>
        <v>0</v>
      </c>
      <c r="AB43" s="73"/>
      <c r="AC43" s="73">
        <v>1</v>
      </c>
      <c r="AD43" s="73">
        <f t="shared" si="9"/>
        <v>0</v>
      </c>
      <c r="AE43" s="77">
        <f t="shared" si="19"/>
        <v>0</v>
      </c>
      <c r="AF43" s="77"/>
      <c r="AG43" s="88">
        <f t="shared" si="20"/>
        <v>0</v>
      </c>
      <c r="AH43" s="88"/>
      <c r="AI43" s="88"/>
      <c r="AJ43" s="88"/>
      <c r="AK43" s="88"/>
      <c r="AL43" s="88"/>
      <c r="AM43" s="89">
        <f t="shared" si="0"/>
        <v>0</v>
      </c>
      <c r="AN43" s="65"/>
    </row>
    <row r="44" spans="1:40" ht="15.75">
      <c r="A44" s="73">
        <v>26</v>
      </c>
      <c r="B44" s="72" t="s">
        <v>157</v>
      </c>
      <c r="C44" s="73" t="s">
        <v>159</v>
      </c>
      <c r="D44" s="73"/>
      <c r="E44" s="73">
        <v>1</v>
      </c>
      <c r="F44" s="73"/>
      <c r="G44" s="73">
        <f t="shared" si="14"/>
        <v>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5"/>
      <c r="S44" s="73">
        <f aca="true" t="shared" si="21" ref="S44:S60">G44*R44</f>
        <v>0</v>
      </c>
      <c r="T44" s="75"/>
      <c r="U44" s="73">
        <f t="shared" si="15"/>
        <v>0</v>
      </c>
      <c r="V44" s="73"/>
      <c r="W44" s="73"/>
      <c r="X44" s="73">
        <f t="shared" si="16"/>
        <v>0</v>
      </c>
      <c r="Y44" s="102">
        <f t="shared" si="17"/>
        <v>0</v>
      </c>
      <c r="Z44" s="73"/>
      <c r="AA44" s="73">
        <f t="shared" si="18"/>
        <v>0</v>
      </c>
      <c r="AB44" s="73"/>
      <c r="AC44" s="73">
        <v>1</v>
      </c>
      <c r="AD44" s="73">
        <f t="shared" si="9"/>
        <v>0</v>
      </c>
      <c r="AE44" s="77">
        <f t="shared" si="19"/>
        <v>0</v>
      </c>
      <c r="AF44" s="77"/>
      <c r="AG44" s="88">
        <f t="shared" si="20"/>
        <v>0</v>
      </c>
      <c r="AH44" s="88"/>
      <c r="AI44" s="88"/>
      <c r="AJ44" s="88"/>
      <c r="AK44" s="88"/>
      <c r="AL44" s="88"/>
      <c r="AM44" s="89">
        <f t="shared" si="0"/>
        <v>0</v>
      </c>
      <c r="AN44" s="65"/>
    </row>
    <row r="45" spans="1:40" ht="33.75" customHeight="1">
      <c r="A45" s="73">
        <v>27</v>
      </c>
      <c r="B45" s="72" t="s">
        <v>160</v>
      </c>
      <c r="C45" s="73" t="s">
        <v>161</v>
      </c>
      <c r="D45" s="73"/>
      <c r="E45" s="73">
        <v>1</v>
      </c>
      <c r="F45" s="73"/>
      <c r="G45" s="73">
        <f t="shared" si="14"/>
        <v>0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5"/>
      <c r="S45" s="73">
        <f t="shared" si="21"/>
        <v>0</v>
      </c>
      <c r="T45" s="75"/>
      <c r="U45" s="73">
        <f t="shared" si="15"/>
        <v>0</v>
      </c>
      <c r="V45" s="73"/>
      <c r="W45" s="73"/>
      <c r="X45" s="73">
        <f t="shared" si="16"/>
        <v>0</v>
      </c>
      <c r="Y45" s="102">
        <f t="shared" si="17"/>
        <v>0</v>
      </c>
      <c r="Z45" s="73"/>
      <c r="AA45" s="73">
        <f t="shared" si="18"/>
        <v>0</v>
      </c>
      <c r="AB45" s="73"/>
      <c r="AC45" s="73">
        <v>1</v>
      </c>
      <c r="AD45" s="73">
        <f t="shared" si="9"/>
        <v>0</v>
      </c>
      <c r="AE45" s="77">
        <f t="shared" si="19"/>
        <v>0</v>
      </c>
      <c r="AF45" s="77"/>
      <c r="AG45" s="88">
        <f t="shared" si="20"/>
        <v>0</v>
      </c>
      <c r="AH45" s="88"/>
      <c r="AI45" s="88"/>
      <c r="AJ45" s="88"/>
      <c r="AK45" s="88"/>
      <c r="AL45" s="88"/>
      <c r="AM45" s="89">
        <f t="shared" si="0"/>
        <v>0</v>
      </c>
      <c r="AN45" s="65"/>
    </row>
    <row r="46" spans="1:40" ht="36" customHeight="1">
      <c r="A46" s="73">
        <v>28</v>
      </c>
      <c r="B46" s="72" t="s">
        <v>160</v>
      </c>
      <c r="C46" s="73" t="s">
        <v>162</v>
      </c>
      <c r="D46" s="73"/>
      <c r="E46" s="73">
        <v>1</v>
      </c>
      <c r="F46" s="73"/>
      <c r="G46" s="73">
        <f t="shared" si="14"/>
        <v>0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5"/>
      <c r="S46" s="73">
        <f t="shared" si="21"/>
        <v>0</v>
      </c>
      <c r="T46" s="75"/>
      <c r="U46" s="73">
        <f t="shared" si="15"/>
        <v>0</v>
      </c>
      <c r="V46" s="73"/>
      <c r="W46" s="73"/>
      <c r="X46" s="73">
        <f>G46+I46+K46+O46+Q46+U46+W46+S46</f>
        <v>0</v>
      </c>
      <c r="Y46" s="102">
        <f>X46*2</f>
        <v>0</v>
      </c>
      <c r="Z46" s="73"/>
      <c r="AA46" s="73">
        <f t="shared" si="18"/>
        <v>0</v>
      </c>
      <c r="AB46" s="73"/>
      <c r="AC46" s="73">
        <v>1</v>
      </c>
      <c r="AD46" s="73">
        <f t="shared" si="9"/>
        <v>0</v>
      </c>
      <c r="AE46" s="77">
        <f t="shared" si="19"/>
        <v>0</v>
      </c>
      <c r="AF46" s="77"/>
      <c r="AG46" s="88">
        <f t="shared" si="20"/>
        <v>0</v>
      </c>
      <c r="AH46" s="88"/>
      <c r="AI46" s="88"/>
      <c r="AJ46" s="88"/>
      <c r="AK46" s="88"/>
      <c r="AL46" s="88"/>
      <c r="AM46" s="89">
        <f t="shared" si="0"/>
        <v>0</v>
      </c>
      <c r="AN46" s="65"/>
    </row>
    <row r="47" spans="1:40" ht="25.5" customHeight="1">
      <c r="A47" s="73">
        <v>29</v>
      </c>
      <c r="B47" s="72" t="s">
        <v>163</v>
      </c>
      <c r="C47" s="73" t="s">
        <v>164</v>
      </c>
      <c r="D47" s="73"/>
      <c r="E47" s="73">
        <v>1</v>
      </c>
      <c r="F47" s="73"/>
      <c r="G47" s="73">
        <f t="shared" si="14"/>
        <v>0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5"/>
      <c r="S47" s="73">
        <f t="shared" si="21"/>
        <v>0</v>
      </c>
      <c r="T47" s="75"/>
      <c r="U47" s="73">
        <f t="shared" si="15"/>
        <v>0</v>
      </c>
      <c r="V47" s="73"/>
      <c r="W47" s="73"/>
      <c r="X47" s="73">
        <f t="shared" si="16"/>
        <v>0</v>
      </c>
      <c r="Y47" s="102">
        <f t="shared" si="17"/>
        <v>0</v>
      </c>
      <c r="Z47" s="73"/>
      <c r="AA47" s="73">
        <f t="shared" si="18"/>
        <v>0</v>
      </c>
      <c r="AB47" s="73"/>
      <c r="AC47" s="73"/>
      <c r="AD47" s="73">
        <f t="shared" si="9"/>
        <v>0</v>
      </c>
      <c r="AE47" s="77">
        <f t="shared" si="19"/>
        <v>0</v>
      </c>
      <c r="AF47" s="77"/>
      <c r="AG47" s="88">
        <f t="shared" si="20"/>
        <v>0</v>
      </c>
      <c r="AH47" s="88"/>
      <c r="AI47" s="88"/>
      <c r="AJ47" s="88"/>
      <c r="AK47" s="88"/>
      <c r="AL47" s="88"/>
      <c r="AM47" s="89">
        <f t="shared" si="0"/>
        <v>0</v>
      </c>
      <c r="AN47" s="65"/>
    </row>
    <row r="48" spans="1:40" ht="16.5" customHeight="1">
      <c r="A48" s="73">
        <v>30</v>
      </c>
      <c r="B48" s="72" t="s">
        <v>165</v>
      </c>
      <c r="C48" s="73" t="s">
        <v>218</v>
      </c>
      <c r="D48" s="73"/>
      <c r="E48" s="73">
        <v>1</v>
      </c>
      <c r="F48" s="73"/>
      <c r="G48" s="73">
        <f t="shared" si="14"/>
        <v>0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5"/>
      <c r="S48" s="73">
        <f t="shared" si="21"/>
        <v>0</v>
      </c>
      <c r="T48" s="75"/>
      <c r="U48" s="73">
        <f t="shared" si="15"/>
        <v>0</v>
      </c>
      <c r="V48" s="73"/>
      <c r="W48" s="73"/>
      <c r="X48" s="73">
        <f t="shared" si="16"/>
        <v>0</v>
      </c>
      <c r="Y48" s="102">
        <f t="shared" si="17"/>
        <v>0</v>
      </c>
      <c r="Z48" s="73"/>
      <c r="AA48" s="73">
        <f t="shared" si="18"/>
        <v>0</v>
      </c>
      <c r="AB48" s="73"/>
      <c r="AC48" s="73">
        <v>1</v>
      </c>
      <c r="AD48" s="73">
        <f t="shared" si="9"/>
        <v>0</v>
      </c>
      <c r="AE48" s="77">
        <f t="shared" si="19"/>
        <v>0</v>
      </c>
      <c r="AF48" s="77"/>
      <c r="AG48" s="88">
        <f t="shared" si="20"/>
        <v>0</v>
      </c>
      <c r="AH48" s="88"/>
      <c r="AI48" s="88"/>
      <c r="AJ48" s="88"/>
      <c r="AK48" s="88"/>
      <c r="AL48" s="88"/>
      <c r="AM48" s="89">
        <f t="shared" si="0"/>
        <v>0</v>
      </c>
      <c r="AN48" s="65"/>
    </row>
    <row r="49" spans="1:40" ht="18" customHeight="1">
      <c r="A49" s="73">
        <v>31</v>
      </c>
      <c r="B49" s="72" t="s">
        <v>165</v>
      </c>
      <c r="C49" s="73" t="s">
        <v>166</v>
      </c>
      <c r="D49" s="73"/>
      <c r="E49" s="73">
        <v>1</v>
      </c>
      <c r="F49" s="73"/>
      <c r="G49" s="73">
        <f t="shared" si="14"/>
        <v>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5"/>
      <c r="S49" s="73">
        <f t="shared" si="21"/>
        <v>0</v>
      </c>
      <c r="T49" s="75"/>
      <c r="U49" s="73">
        <f t="shared" si="15"/>
        <v>0</v>
      </c>
      <c r="V49" s="73"/>
      <c r="W49" s="73"/>
      <c r="X49" s="73">
        <f t="shared" si="16"/>
        <v>0</v>
      </c>
      <c r="Y49" s="102">
        <f t="shared" si="17"/>
        <v>0</v>
      </c>
      <c r="Z49" s="73"/>
      <c r="AA49" s="73">
        <f t="shared" si="18"/>
        <v>0</v>
      </c>
      <c r="AB49" s="73"/>
      <c r="AC49" s="73">
        <v>1</v>
      </c>
      <c r="AD49" s="73">
        <f t="shared" si="9"/>
        <v>0</v>
      </c>
      <c r="AE49" s="77">
        <f t="shared" si="19"/>
        <v>0</v>
      </c>
      <c r="AF49" s="77"/>
      <c r="AG49" s="88">
        <f t="shared" si="20"/>
        <v>0</v>
      </c>
      <c r="AH49" s="88"/>
      <c r="AI49" s="88"/>
      <c r="AJ49" s="88"/>
      <c r="AK49" s="88"/>
      <c r="AL49" s="88"/>
      <c r="AM49" s="89">
        <f t="shared" si="0"/>
        <v>0</v>
      </c>
      <c r="AN49" s="65"/>
    </row>
    <row r="50" spans="1:40" ht="18" customHeight="1">
      <c r="A50" s="73">
        <v>32</v>
      </c>
      <c r="B50" s="72" t="s">
        <v>165</v>
      </c>
      <c r="C50" s="73" t="s">
        <v>167</v>
      </c>
      <c r="D50" s="73"/>
      <c r="E50" s="73">
        <v>1</v>
      </c>
      <c r="F50" s="73"/>
      <c r="G50" s="73">
        <f t="shared" si="14"/>
        <v>0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5"/>
      <c r="S50" s="73">
        <f t="shared" si="21"/>
        <v>0</v>
      </c>
      <c r="T50" s="75"/>
      <c r="U50" s="73">
        <f t="shared" si="15"/>
        <v>0</v>
      </c>
      <c r="V50" s="73"/>
      <c r="W50" s="73"/>
      <c r="X50" s="73">
        <f t="shared" si="16"/>
        <v>0</v>
      </c>
      <c r="Y50" s="102">
        <f t="shared" si="17"/>
        <v>0</v>
      </c>
      <c r="Z50" s="73"/>
      <c r="AA50" s="73"/>
      <c r="AB50" s="73"/>
      <c r="AC50" s="73">
        <v>1</v>
      </c>
      <c r="AD50" s="73">
        <f t="shared" si="9"/>
        <v>0</v>
      </c>
      <c r="AE50" s="77">
        <f t="shared" si="19"/>
        <v>0</v>
      </c>
      <c r="AF50" s="77"/>
      <c r="AG50" s="88">
        <f t="shared" si="20"/>
        <v>0</v>
      </c>
      <c r="AH50" s="88"/>
      <c r="AI50" s="88"/>
      <c r="AJ50" s="88"/>
      <c r="AK50" s="88"/>
      <c r="AL50" s="88"/>
      <c r="AM50" s="89">
        <f t="shared" si="0"/>
        <v>0</v>
      </c>
      <c r="AN50" s="65"/>
    </row>
    <row r="51" spans="1:40" ht="20.25" customHeight="1">
      <c r="A51" s="73">
        <v>33</v>
      </c>
      <c r="B51" s="72" t="s">
        <v>165</v>
      </c>
      <c r="C51" s="73" t="s">
        <v>168</v>
      </c>
      <c r="D51" s="73"/>
      <c r="E51" s="73">
        <v>1</v>
      </c>
      <c r="F51" s="73"/>
      <c r="G51" s="73">
        <f t="shared" si="14"/>
        <v>0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5"/>
      <c r="S51" s="73">
        <f t="shared" si="21"/>
        <v>0</v>
      </c>
      <c r="T51" s="75"/>
      <c r="U51" s="73">
        <f t="shared" si="15"/>
        <v>0</v>
      </c>
      <c r="V51" s="73"/>
      <c r="W51" s="73"/>
      <c r="X51" s="73">
        <f t="shared" si="16"/>
        <v>0</v>
      </c>
      <c r="Y51" s="102">
        <f t="shared" si="17"/>
        <v>0</v>
      </c>
      <c r="Z51" s="73"/>
      <c r="AA51" s="73">
        <f t="shared" si="18"/>
        <v>0</v>
      </c>
      <c r="AB51" s="73"/>
      <c r="AC51" s="73">
        <v>1</v>
      </c>
      <c r="AD51" s="73">
        <f t="shared" si="9"/>
        <v>0</v>
      </c>
      <c r="AE51" s="77">
        <f t="shared" si="19"/>
        <v>0</v>
      </c>
      <c r="AF51" s="77"/>
      <c r="AG51" s="88">
        <f t="shared" si="20"/>
        <v>0</v>
      </c>
      <c r="AH51" s="88"/>
      <c r="AI51" s="88"/>
      <c r="AJ51" s="88"/>
      <c r="AK51" s="88"/>
      <c r="AL51" s="88"/>
      <c r="AM51" s="89">
        <f t="shared" si="0"/>
        <v>0</v>
      </c>
      <c r="AN51" s="65"/>
    </row>
    <row r="52" spans="1:40" ht="18" customHeight="1">
      <c r="A52" s="73">
        <v>34</v>
      </c>
      <c r="B52" s="72" t="s">
        <v>169</v>
      </c>
      <c r="C52" s="73" t="s">
        <v>170</v>
      </c>
      <c r="D52" s="73"/>
      <c r="E52" s="73">
        <v>0.5</v>
      </c>
      <c r="F52" s="73"/>
      <c r="G52" s="73">
        <f t="shared" si="14"/>
        <v>0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5"/>
      <c r="S52" s="73">
        <f t="shared" si="21"/>
        <v>0</v>
      </c>
      <c r="T52" s="75"/>
      <c r="U52" s="73">
        <f t="shared" si="15"/>
        <v>0</v>
      </c>
      <c r="V52" s="73"/>
      <c r="W52" s="73"/>
      <c r="X52" s="73">
        <f t="shared" si="16"/>
        <v>0</v>
      </c>
      <c r="Y52" s="102">
        <f t="shared" si="17"/>
        <v>0</v>
      </c>
      <c r="Z52" s="73"/>
      <c r="AA52" s="73"/>
      <c r="AB52" s="73"/>
      <c r="AC52" s="73"/>
      <c r="AD52" s="73">
        <f t="shared" si="9"/>
        <v>0</v>
      </c>
      <c r="AE52" s="77">
        <f t="shared" si="19"/>
        <v>0</v>
      </c>
      <c r="AF52" s="77"/>
      <c r="AG52" s="88">
        <f t="shared" si="20"/>
        <v>0</v>
      </c>
      <c r="AH52" s="88"/>
      <c r="AI52" s="88"/>
      <c r="AJ52" s="88"/>
      <c r="AK52" s="88"/>
      <c r="AL52" s="88"/>
      <c r="AM52" s="89">
        <f t="shared" si="0"/>
        <v>0</v>
      </c>
      <c r="AN52" s="65"/>
    </row>
    <row r="53" spans="1:40" ht="18" customHeight="1">
      <c r="A53" s="73">
        <v>35</v>
      </c>
      <c r="B53" s="72" t="s">
        <v>171</v>
      </c>
      <c r="C53" s="73" t="s">
        <v>172</v>
      </c>
      <c r="D53" s="73"/>
      <c r="E53" s="73">
        <v>0.5</v>
      </c>
      <c r="F53" s="73"/>
      <c r="G53" s="73">
        <f t="shared" si="14"/>
        <v>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5"/>
      <c r="S53" s="73">
        <f t="shared" si="21"/>
        <v>0</v>
      </c>
      <c r="T53" s="75"/>
      <c r="U53" s="73">
        <f t="shared" si="15"/>
        <v>0</v>
      </c>
      <c r="V53" s="73"/>
      <c r="W53" s="73"/>
      <c r="X53" s="73">
        <f t="shared" si="16"/>
        <v>0</v>
      </c>
      <c r="Y53" s="102">
        <f t="shared" si="17"/>
        <v>0</v>
      </c>
      <c r="Z53" s="73"/>
      <c r="AA53" s="73"/>
      <c r="AB53" s="73"/>
      <c r="AC53" s="73"/>
      <c r="AD53" s="73">
        <f t="shared" si="9"/>
        <v>0</v>
      </c>
      <c r="AE53" s="77">
        <f t="shared" si="19"/>
        <v>0</v>
      </c>
      <c r="AF53" s="77"/>
      <c r="AG53" s="88">
        <f t="shared" si="20"/>
        <v>0</v>
      </c>
      <c r="AH53" s="88"/>
      <c r="AI53" s="88"/>
      <c r="AJ53" s="88"/>
      <c r="AK53" s="88"/>
      <c r="AL53" s="88"/>
      <c r="AM53" s="89">
        <f t="shared" si="0"/>
        <v>0</v>
      </c>
      <c r="AN53" s="65"/>
    </row>
    <row r="54" spans="1:40" ht="18" customHeight="1">
      <c r="A54" s="73">
        <v>36</v>
      </c>
      <c r="B54" s="72" t="s">
        <v>173</v>
      </c>
      <c r="C54" s="73" t="s">
        <v>177</v>
      </c>
      <c r="D54" s="73"/>
      <c r="E54" s="73">
        <v>1</v>
      </c>
      <c r="F54" s="73"/>
      <c r="G54" s="73">
        <f t="shared" si="14"/>
        <v>0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5"/>
      <c r="S54" s="73">
        <f t="shared" si="21"/>
        <v>0</v>
      </c>
      <c r="T54" s="75"/>
      <c r="U54" s="73">
        <f t="shared" si="15"/>
        <v>0</v>
      </c>
      <c r="V54" s="73"/>
      <c r="W54" s="73"/>
      <c r="X54" s="73">
        <f t="shared" si="16"/>
        <v>0</v>
      </c>
      <c r="Y54" s="102">
        <f t="shared" si="17"/>
        <v>0</v>
      </c>
      <c r="Z54" s="73"/>
      <c r="AA54" s="73">
        <f t="shared" si="18"/>
        <v>0</v>
      </c>
      <c r="AB54" s="73"/>
      <c r="AC54" s="73"/>
      <c r="AD54" s="73">
        <f t="shared" si="9"/>
        <v>0</v>
      </c>
      <c r="AE54" s="77">
        <f t="shared" si="19"/>
        <v>0</v>
      </c>
      <c r="AF54" s="77"/>
      <c r="AG54" s="88">
        <f t="shared" si="20"/>
        <v>0</v>
      </c>
      <c r="AH54" s="88"/>
      <c r="AI54" s="88"/>
      <c r="AJ54" s="88"/>
      <c r="AK54" s="88"/>
      <c r="AL54" s="88"/>
      <c r="AM54" s="89">
        <f t="shared" si="0"/>
        <v>0</v>
      </c>
      <c r="AN54" s="65"/>
    </row>
    <row r="55" spans="1:40" ht="18" customHeight="1">
      <c r="A55" s="73">
        <v>37</v>
      </c>
      <c r="B55" s="72" t="s">
        <v>174</v>
      </c>
      <c r="C55" s="73" t="s">
        <v>177</v>
      </c>
      <c r="D55" s="73"/>
      <c r="E55" s="73">
        <v>1</v>
      </c>
      <c r="F55" s="73"/>
      <c r="G55" s="73">
        <f t="shared" si="14"/>
        <v>0</v>
      </c>
      <c r="H55" s="73"/>
      <c r="I55" s="73"/>
      <c r="J55" s="73"/>
      <c r="K55" s="73"/>
      <c r="L55" s="73"/>
      <c r="M55" s="73"/>
      <c r="N55" s="73"/>
      <c r="O55" s="77"/>
      <c r="P55" s="73"/>
      <c r="Q55" s="73"/>
      <c r="R55" s="75"/>
      <c r="S55" s="73">
        <f t="shared" si="21"/>
        <v>0</v>
      </c>
      <c r="T55" s="75"/>
      <c r="U55" s="73">
        <f t="shared" si="15"/>
        <v>0</v>
      </c>
      <c r="V55" s="73"/>
      <c r="W55" s="73"/>
      <c r="X55" s="77">
        <f>G55+I55+K55+O55+Q55+U55+W55+S55</f>
        <v>0</v>
      </c>
      <c r="Y55" s="105">
        <f t="shared" si="17"/>
        <v>0</v>
      </c>
      <c r="Z55" s="77"/>
      <c r="AA55" s="73">
        <f t="shared" si="18"/>
        <v>0</v>
      </c>
      <c r="AB55" s="73"/>
      <c r="AC55" s="73"/>
      <c r="AD55" s="77">
        <f t="shared" si="9"/>
        <v>0</v>
      </c>
      <c r="AE55" s="77">
        <f t="shared" si="19"/>
        <v>0</v>
      </c>
      <c r="AF55" s="77"/>
      <c r="AG55" s="88">
        <f t="shared" si="20"/>
        <v>0</v>
      </c>
      <c r="AH55" s="88"/>
      <c r="AI55" s="88"/>
      <c r="AJ55" s="88"/>
      <c r="AK55" s="88"/>
      <c r="AL55" s="88"/>
      <c r="AM55" s="89">
        <f t="shared" si="0"/>
        <v>0</v>
      </c>
      <c r="AN55" s="65"/>
    </row>
    <row r="56" spans="1:40" ht="18" customHeight="1">
      <c r="A56" s="73">
        <v>38</v>
      </c>
      <c r="B56" s="72" t="s">
        <v>174</v>
      </c>
      <c r="C56" s="73" t="s">
        <v>176</v>
      </c>
      <c r="D56" s="73"/>
      <c r="E56" s="73">
        <v>1</v>
      </c>
      <c r="F56" s="73"/>
      <c r="G56" s="73">
        <f t="shared" si="14"/>
        <v>0</v>
      </c>
      <c r="H56" s="73"/>
      <c r="I56" s="73"/>
      <c r="J56" s="73"/>
      <c r="K56" s="73"/>
      <c r="L56" s="73"/>
      <c r="M56" s="73"/>
      <c r="N56" s="73"/>
      <c r="O56" s="77"/>
      <c r="P56" s="73"/>
      <c r="Q56" s="73"/>
      <c r="R56" s="75"/>
      <c r="S56" s="73">
        <f t="shared" si="21"/>
        <v>0</v>
      </c>
      <c r="T56" s="75"/>
      <c r="U56" s="73">
        <f t="shared" si="15"/>
        <v>0</v>
      </c>
      <c r="V56" s="73"/>
      <c r="W56" s="73"/>
      <c r="X56" s="77">
        <f t="shared" si="16"/>
        <v>0</v>
      </c>
      <c r="Y56" s="105">
        <f t="shared" si="17"/>
        <v>0</v>
      </c>
      <c r="Z56" s="77"/>
      <c r="AA56" s="73">
        <f t="shared" si="18"/>
        <v>0</v>
      </c>
      <c r="AB56" s="73"/>
      <c r="AC56" s="73"/>
      <c r="AD56" s="77">
        <f t="shared" si="9"/>
        <v>0</v>
      </c>
      <c r="AE56" s="77">
        <f t="shared" si="19"/>
        <v>0</v>
      </c>
      <c r="AF56" s="77"/>
      <c r="AG56" s="88">
        <f t="shared" si="20"/>
        <v>0</v>
      </c>
      <c r="AH56" s="88"/>
      <c r="AI56" s="88"/>
      <c r="AJ56" s="88"/>
      <c r="AK56" s="88"/>
      <c r="AL56" s="88"/>
      <c r="AM56" s="89">
        <f t="shared" si="0"/>
        <v>0</v>
      </c>
      <c r="AN56" s="65"/>
    </row>
    <row r="57" spans="1:40" ht="18" customHeight="1">
      <c r="A57" s="73">
        <v>39</v>
      </c>
      <c r="B57" s="72" t="s">
        <v>174</v>
      </c>
      <c r="C57" s="73" t="s">
        <v>172</v>
      </c>
      <c r="D57" s="73"/>
      <c r="E57" s="73">
        <v>1</v>
      </c>
      <c r="F57" s="73"/>
      <c r="G57" s="73">
        <f t="shared" si="14"/>
        <v>0</v>
      </c>
      <c r="H57" s="73"/>
      <c r="I57" s="73"/>
      <c r="J57" s="73"/>
      <c r="K57" s="73"/>
      <c r="L57" s="73"/>
      <c r="M57" s="73"/>
      <c r="N57" s="73"/>
      <c r="O57" s="77"/>
      <c r="P57" s="73"/>
      <c r="Q57" s="73"/>
      <c r="R57" s="75"/>
      <c r="S57" s="73">
        <f t="shared" si="21"/>
        <v>0</v>
      </c>
      <c r="T57" s="75"/>
      <c r="U57" s="73">
        <f t="shared" si="15"/>
        <v>0</v>
      </c>
      <c r="V57" s="73"/>
      <c r="W57" s="73"/>
      <c r="X57" s="77">
        <f t="shared" si="16"/>
        <v>0</v>
      </c>
      <c r="Y57" s="105">
        <f t="shared" si="17"/>
        <v>0</v>
      </c>
      <c r="Z57" s="77"/>
      <c r="AA57" s="73">
        <f t="shared" si="18"/>
        <v>0</v>
      </c>
      <c r="AB57" s="73"/>
      <c r="AC57" s="73"/>
      <c r="AD57" s="77">
        <f t="shared" si="9"/>
        <v>0</v>
      </c>
      <c r="AE57" s="77">
        <f t="shared" si="19"/>
        <v>0</v>
      </c>
      <c r="AF57" s="77"/>
      <c r="AG57" s="88">
        <f t="shared" si="20"/>
        <v>0</v>
      </c>
      <c r="AH57" s="88"/>
      <c r="AI57" s="88"/>
      <c r="AJ57" s="88"/>
      <c r="AK57" s="88"/>
      <c r="AL57" s="132"/>
      <c r="AM57" s="89">
        <f t="shared" si="0"/>
        <v>0</v>
      </c>
      <c r="AN57" s="65"/>
    </row>
    <row r="58" spans="1:40" ht="18" customHeight="1">
      <c r="A58" s="73">
        <v>40</v>
      </c>
      <c r="B58" s="72" t="s">
        <v>174</v>
      </c>
      <c r="C58" s="73" t="s">
        <v>175</v>
      </c>
      <c r="D58" s="73"/>
      <c r="E58" s="73">
        <v>1</v>
      </c>
      <c r="F58" s="73"/>
      <c r="G58" s="73">
        <f t="shared" si="14"/>
        <v>0</v>
      </c>
      <c r="H58" s="73"/>
      <c r="I58" s="73"/>
      <c r="J58" s="73"/>
      <c r="K58" s="73"/>
      <c r="L58" s="73"/>
      <c r="M58" s="73"/>
      <c r="N58" s="73"/>
      <c r="O58" s="77"/>
      <c r="P58" s="75"/>
      <c r="Q58" s="73"/>
      <c r="R58" s="75"/>
      <c r="S58" s="73">
        <f t="shared" si="21"/>
        <v>0</v>
      </c>
      <c r="T58" s="75"/>
      <c r="U58" s="73">
        <f t="shared" si="15"/>
        <v>0</v>
      </c>
      <c r="V58" s="73"/>
      <c r="W58" s="73"/>
      <c r="X58" s="77">
        <f t="shared" si="16"/>
        <v>0</v>
      </c>
      <c r="Y58" s="105">
        <f t="shared" si="17"/>
        <v>0</v>
      </c>
      <c r="Z58" s="77"/>
      <c r="AA58" s="73">
        <f t="shared" si="18"/>
        <v>0</v>
      </c>
      <c r="AB58" s="73"/>
      <c r="AC58" s="73"/>
      <c r="AD58" s="77">
        <f t="shared" si="9"/>
        <v>0</v>
      </c>
      <c r="AE58" s="77">
        <f t="shared" si="19"/>
        <v>0</v>
      </c>
      <c r="AF58" s="77"/>
      <c r="AG58" s="88">
        <f t="shared" si="20"/>
        <v>0</v>
      </c>
      <c r="AH58" s="88"/>
      <c r="AI58" s="88"/>
      <c r="AJ58" s="88"/>
      <c r="AK58" s="88"/>
      <c r="AL58" s="132"/>
      <c r="AM58" s="89">
        <f t="shared" si="0"/>
        <v>0</v>
      </c>
      <c r="AN58" s="65"/>
    </row>
    <row r="59" spans="1:40" ht="16.5" customHeight="1">
      <c r="A59" s="73">
        <v>41</v>
      </c>
      <c r="B59" s="72" t="s">
        <v>178</v>
      </c>
      <c r="C59" s="73" t="s">
        <v>179</v>
      </c>
      <c r="D59" s="73"/>
      <c r="E59" s="73">
        <v>1</v>
      </c>
      <c r="F59" s="73"/>
      <c r="G59" s="73">
        <f t="shared" si="14"/>
        <v>0</v>
      </c>
      <c r="H59" s="73"/>
      <c r="I59" s="73"/>
      <c r="J59" s="73"/>
      <c r="K59" s="73"/>
      <c r="L59" s="73"/>
      <c r="M59" s="73"/>
      <c r="N59" s="73"/>
      <c r="O59" s="73"/>
      <c r="P59" s="75"/>
      <c r="Q59" s="73"/>
      <c r="R59" s="75"/>
      <c r="S59" s="73">
        <f t="shared" si="21"/>
        <v>0</v>
      </c>
      <c r="T59" s="75"/>
      <c r="U59" s="73">
        <f t="shared" si="15"/>
        <v>0</v>
      </c>
      <c r="V59" s="73"/>
      <c r="W59" s="73"/>
      <c r="X59" s="77">
        <f t="shared" si="16"/>
        <v>0</v>
      </c>
      <c r="Y59" s="105">
        <f t="shared" si="17"/>
        <v>0</v>
      </c>
      <c r="Z59" s="73"/>
      <c r="AA59" s="73">
        <f t="shared" si="18"/>
        <v>0</v>
      </c>
      <c r="AB59" s="73"/>
      <c r="AC59" s="73"/>
      <c r="AD59" s="73">
        <f t="shared" si="9"/>
        <v>0</v>
      </c>
      <c r="AE59" s="77">
        <f t="shared" si="19"/>
        <v>0</v>
      </c>
      <c r="AF59" s="77"/>
      <c r="AG59" s="88">
        <f t="shared" si="20"/>
        <v>0</v>
      </c>
      <c r="AH59" s="88"/>
      <c r="AI59" s="88"/>
      <c r="AJ59" s="88"/>
      <c r="AK59" s="88"/>
      <c r="AL59" s="132"/>
      <c r="AM59" s="89">
        <f t="shared" si="0"/>
        <v>0</v>
      </c>
      <c r="AN59" s="65"/>
    </row>
    <row r="60" spans="1:40" ht="17.25" customHeight="1">
      <c r="A60" s="73">
        <v>42</v>
      </c>
      <c r="B60" s="72" t="s">
        <v>180</v>
      </c>
      <c r="C60" s="73" t="s">
        <v>235</v>
      </c>
      <c r="D60" s="73"/>
      <c r="E60" s="73">
        <v>1</v>
      </c>
      <c r="F60" s="73"/>
      <c r="G60" s="73">
        <f t="shared" si="14"/>
        <v>0</v>
      </c>
      <c r="H60" s="73"/>
      <c r="I60" s="73"/>
      <c r="J60" s="73"/>
      <c r="K60" s="73"/>
      <c r="L60" s="73"/>
      <c r="M60" s="73"/>
      <c r="N60" s="73"/>
      <c r="O60" s="92"/>
      <c r="P60" s="73"/>
      <c r="Q60" s="73"/>
      <c r="R60" s="75"/>
      <c r="S60" s="73">
        <f t="shared" si="21"/>
        <v>0</v>
      </c>
      <c r="T60" s="75"/>
      <c r="U60" s="73">
        <f t="shared" si="15"/>
        <v>0</v>
      </c>
      <c r="V60" s="73"/>
      <c r="W60" s="73"/>
      <c r="X60" s="77">
        <f t="shared" si="16"/>
        <v>0</v>
      </c>
      <c r="Y60" s="105">
        <f t="shared" si="17"/>
        <v>0</v>
      </c>
      <c r="Z60" s="73"/>
      <c r="AA60" s="73">
        <f t="shared" si="18"/>
        <v>0</v>
      </c>
      <c r="AB60" s="73"/>
      <c r="AC60" s="73"/>
      <c r="AD60" s="73">
        <f t="shared" si="9"/>
        <v>0</v>
      </c>
      <c r="AE60" s="77">
        <f t="shared" si="19"/>
        <v>0</v>
      </c>
      <c r="AF60" s="73"/>
      <c r="AG60" s="88">
        <f t="shared" si="20"/>
        <v>0</v>
      </c>
      <c r="AH60" s="88"/>
      <c r="AI60" s="88"/>
      <c r="AJ60" s="88"/>
      <c r="AK60" s="88"/>
      <c r="AL60" s="133"/>
      <c r="AM60" s="89">
        <f t="shared" si="0"/>
        <v>0</v>
      </c>
      <c r="AN60" s="65"/>
    </row>
    <row r="61" spans="1:40" ht="17.25" customHeight="1">
      <c r="A61" s="102"/>
      <c r="B61" s="103" t="s">
        <v>23</v>
      </c>
      <c r="C61" s="102"/>
      <c r="D61" s="102"/>
      <c r="E61" s="102">
        <f>SUM(E42:E60)</f>
        <v>18</v>
      </c>
      <c r="F61" s="102">
        <f aca="true" t="shared" si="22" ref="F61:AG61">SUM(F42:F60)</f>
        <v>0</v>
      </c>
      <c r="G61" s="102">
        <f t="shared" si="22"/>
        <v>0</v>
      </c>
      <c r="H61" s="102">
        <f t="shared" si="22"/>
        <v>0</v>
      </c>
      <c r="I61" s="102">
        <f t="shared" si="22"/>
        <v>0</v>
      </c>
      <c r="J61" s="102">
        <f t="shared" si="22"/>
        <v>0</v>
      </c>
      <c r="K61" s="102">
        <f t="shared" si="22"/>
        <v>0</v>
      </c>
      <c r="L61" s="102">
        <f t="shared" si="22"/>
        <v>0</v>
      </c>
      <c r="M61" s="102">
        <f t="shared" si="22"/>
        <v>0</v>
      </c>
      <c r="N61" s="102">
        <f t="shared" si="22"/>
        <v>0</v>
      </c>
      <c r="O61" s="102">
        <f t="shared" si="22"/>
        <v>0</v>
      </c>
      <c r="P61" s="102">
        <f t="shared" si="22"/>
        <v>0</v>
      </c>
      <c r="Q61" s="102">
        <f t="shared" si="22"/>
        <v>0</v>
      </c>
      <c r="R61" s="102">
        <f t="shared" si="22"/>
        <v>0</v>
      </c>
      <c r="S61" s="102">
        <f t="shared" si="22"/>
        <v>0</v>
      </c>
      <c r="T61" s="102">
        <f t="shared" si="22"/>
        <v>0</v>
      </c>
      <c r="U61" s="102">
        <f t="shared" si="22"/>
        <v>0</v>
      </c>
      <c r="V61" s="102">
        <f t="shared" si="22"/>
        <v>0</v>
      </c>
      <c r="W61" s="102">
        <f t="shared" si="22"/>
        <v>0</v>
      </c>
      <c r="X61" s="105">
        <f>SUM(X42:X60)</f>
        <v>0</v>
      </c>
      <c r="Y61" s="105">
        <f>SUM(Y42:Y60)</f>
        <v>0</v>
      </c>
      <c r="Z61" s="105">
        <f t="shared" si="22"/>
        <v>0</v>
      </c>
      <c r="AA61" s="102">
        <f t="shared" si="22"/>
        <v>0</v>
      </c>
      <c r="AB61" s="102">
        <f t="shared" si="22"/>
        <v>0</v>
      </c>
      <c r="AC61" s="102">
        <f t="shared" si="22"/>
        <v>8</v>
      </c>
      <c r="AD61" s="105">
        <f t="shared" si="22"/>
        <v>0</v>
      </c>
      <c r="AE61" s="105">
        <f t="shared" si="22"/>
        <v>0</v>
      </c>
      <c r="AF61" s="102">
        <f t="shared" si="22"/>
        <v>0</v>
      </c>
      <c r="AG61" s="105">
        <f t="shared" si="22"/>
        <v>0</v>
      </c>
      <c r="AH61" s="164">
        <v>0.1</v>
      </c>
      <c r="AI61" s="90">
        <f>G61*AH61*2</f>
        <v>0</v>
      </c>
      <c r="AJ61" s="164" t="e">
        <f>'Расчет фонда прочие 2014 '!F22</f>
        <v>#DIV/0!</v>
      </c>
      <c r="AK61" s="90" t="e">
        <f>G61*AJ61*2</f>
        <v>#DIV/0!</v>
      </c>
      <c r="AL61" s="90">
        <f>SUM(AL20:AL60)</f>
        <v>0</v>
      </c>
      <c r="AM61" s="165" t="e">
        <f t="shared" si="0"/>
        <v>#DIV/0!</v>
      </c>
      <c r="AN61" s="65"/>
    </row>
    <row r="62" spans="1:40" ht="17.25" customHeight="1">
      <c r="A62" s="102"/>
      <c r="B62" s="103" t="s">
        <v>24</v>
      </c>
      <c r="C62" s="102"/>
      <c r="D62" s="102"/>
      <c r="E62" s="102">
        <f aca="true" t="shared" si="23" ref="E62:AL62">E18+E40+E61</f>
        <v>44.370000000000005</v>
      </c>
      <c r="F62" s="102">
        <f t="shared" si="23"/>
        <v>0</v>
      </c>
      <c r="G62" s="160">
        <f t="shared" si="23"/>
        <v>0</v>
      </c>
      <c r="H62" s="102">
        <f t="shared" si="23"/>
        <v>0</v>
      </c>
      <c r="I62" s="102">
        <f t="shared" si="23"/>
        <v>0</v>
      </c>
      <c r="J62" s="102">
        <f t="shared" si="23"/>
        <v>0</v>
      </c>
      <c r="K62" s="161">
        <f t="shared" si="23"/>
        <v>0</v>
      </c>
      <c r="L62" s="102">
        <f t="shared" si="23"/>
        <v>0</v>
      </c>
      <c r="M62" s="102">
        <f t="shared" si="23"/>
        <v>0</v>
      </c>
      <c r="N62" s="102">
        <f t="shared" si="23"/>
        <v>0</v>
      </c>
      <c r="O62" s="160">
        <f t="shared" si="23"/>
        <v>0</v>
      </c>
      <c r="P62" s="102">
        <f t="shared" si="23"/>
        <v>0</v>
      </c>
      <c r="Q62" s="102">
        <f t="shared" si="23"/>
        <v>0</v>
      </c>
      <c r="R62" s="102">
        <f t="shared" si="23"/>
        <v>0.04</v>
      </c>
      <c r="S62" s="160">
        <f t="shared" si="23"/>
        <v>0</v>
      </c>
      <c r="T62" s="102">
        <f t="shared" si="23"/>
        <v>0</v>
      </c>
      <c r="U62" s="160">
        <f t="shared" si="23"/>
        <v>0</v>
      </c>
      <c r="V62" s="102">
        <f t="shared" si="23"/>
        <v>0</v>
      </c>
      <c r="W62" s="102">
        <f t="shared" si="23"/>
        <v>0</v>
      </c>
      <c r="X62" s="102">
        <f t="shared" si="23"/>
        <v>0</v>
      </c>
      <c r="Y62" s="105">
        <f t="shared" si="23"/>
        <v>0</v>
      </c>
      <c r="Z62" s="102">
        <f t="shared" si="23"/>
        <v>0</v>
      </c>
      <c r="AA62" s="102">
        <f t="shared" si="23"/>
        <v>0</v>
      </c>
      <c r="AB62" s="102">
        <f t="shared" si="23"/>
        <v>0</v>
      </c>
      <c r="AC62" s="102">
        <f t="shared" si="23"/>
        <v>27.370000000000005</v>
      </c>
      <c r="AD62" s="102">
        <f t="shared" si="23"/>
        <v>0</v>
      </c>
      <c r="AE62" s="102">
        <f t="shared" si="23"/>
        <v>0</v>
      </c>
      <c r="AF62" s="102">
        <f t="shared" si="23"/>
        <v>0</v>
      </c>
      <c r="AG62" s="102">
        <f t="shared" si="23"/>
        <v>0</v>
      </c>
      <c r="AH62" s="102"/>
      <c r="AI62" s="102">
        <f t="shared" si="23"/>
        <v>0</v>
      </c>
      <c r="AJ62" s="102"/>
      <c r="AK62" s="102" t="e">
        <f t="shared" si="23"/>
        <v>#DIV/0!</v>
      </c>
      <c r="AL62" s="102">
        <f t="shared" si="23"/>
        <v>0</v>
      </c>
      <c r="AM62" s="165" t="e">
        <f t="shared" si="0"/>
        <v>#DIV/0!</v>
      </c>
      <c r="AN62" s="65"/>
    </row>
    <row r="63" spans="1:40" ht="15.75">
      <c r="A63" s="97"/>
      <c r="B63" s="98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51"/>
      <c r="Z63" s="65"/>
      <c r="AA63" s="65"/>
      <c r="AB63" s="65"/>
      <c r="AC63" s="65"/>
      <c r="AD63" s="65"/>
      <c r="AE63" s="65"/>
      <c r="AF63" s="67" t="s">
        <v>89</v>
      </c>
      <c r="AG63" s="81"/>
      <c r="AH63" s="81"/>
      <c r="AI63" s="81"/>
      <c r="AJ63" s="81"/>
      <c r="AK63" s="81"/>
      <c r="AL63" s="81"/>
      <c r="AM63" s="69"/>
      <c r="AN63" s="65"/>
    </row>
    <row r="64" spans="1:40" ht="15.75">
      <c r="A64" s="170"/>
      <c r="B64" s="171" t="s">
        <v>68</v>
      </c>
      <c r="C64" s="65"/>
      <c r="D64" s="65"/>
      <c r="E64" s="172"/>
      <c r="F64" s="173"/>
      <c r="G64" s="65"/>
      <c r="H64" s="170"/>
      <c r="I64" s="170" t="s">
        <v>253</v>
      </c>
      <c r="J64" s="170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51"/>
      <c r="Z64" s="65"/>
      <c r="AA64" s="65"/>
      <c r="AB64" s="65"/>
      <c r="AC64" s="65"/>
      <c r="AD64" s="65"/>
      <c r="AE64" s="65"/>
      <c r="AF64" s="67" t="s">
        <v>94</v>
      </c>
      <c r="AG64" s="81"/>
      <c r="AH64" s="81"/>
      <c r="AI64" s="81"/>
      <c r="AJ64" s="81"/>
      <c r="AK64" s="81"/>
      <c r="AL64" s="81"/>
      <c r="AM64" s="94" t="e">
        <f>AM62</f>
        <v>#DIV/0!</v>
      </c>
      <c r="AN64" s="65"/>
    </row>
    <row r="65" spans="1:40" ht="15.75">
      <c r="A65" s="65"/>
      <c r="B65" s="260"/>
      <c r="C65" s="260"/>
      <c r="D65" s="65"/>
      <c r="E65" s="65"/>
      <c r="F65" s="65"/>
      <c r="G65" s="65"/>
      <c r="H65" s="65"/>
      <c r="I65" s="65"/>
      <c r="J65" s="65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Z65" s="65"/>
      <c r="AA65" s="65"/>
      <c r="AB65" s="65"/>
      <c r="AC65" s="65"/>
      <c r="AD65" s="65"/>
      <c r="AE65" s="65"/>
      <c r="AF65" s="67" t="s">
        <v>95</v>
      </c>
      <c r="AG65" s="81">
        <v>213</v>
      </c>
      <c r="AH65" s="81"/>
      <c r="AI65" s="81"/>
      <c r="AJ65" s="81"/>
      <c r="AK65" s="81"/>
      <c r="AL65" s="81"/>
      <c r="AM65" s="94" t="e">
        <f>AM64*30.2%</f>
        <v>#DIV/0!</v>
      </c>
      <c r="AN65" s="65"/>
    </row>
    <row r="66" spans="1:40" ht="15.75">
      <c r="A66" s="65"/>
      <c r="B66" s="260"/>
      <c r="C66" s="260"/>
      <c r="D66" s="65"/>
      <c r="E66" s="65"/>
      <c r="F66" s="65"/>
      <c r="G66" s="65"/>
      <c r="H66" s="65"/>
      <c r="I66" s="65"/>
      <c r="J66" s="65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Z66" s="65"/>
      <c r="AA66" s="65"/>
      <c r="AB66" s="65"/>
      <c r="AC66" s="65"/>
      <c r="AD66" s="65"/>
      <c r="AE66" s="65"/>
      <c r="AF66" s="67" t="s">
        <v>90</v>
      </c>
      <c r="AG66" s="81"/>
      <c r="AH66" s="81"/>
      <c r="AI66" s="81"/>
      <c r="AJ66" s="81"/>
      <c r="AK66" s="81"/>
      <c r="AL66" s="81"/>
      <c r="AM66" s="94" t="e">
        <f>AM64+AM65</f>
        <v>#DIV/0!</v>
      </c>
      <c r="AN66" s="65"/>
    </row>
    <row r="67" spans="1:40" ht="43.5" customHeight="1">
      <c r="A67" s="257" t="s">
        <v>224</v>
      </c>
      <c r="B67" s="257"/>
      <c r="C67" s="257"/>
      <c r="D67" s="257"/>
      <c r="E67" s="257"/>
      <c r="F67" s="174"/>
      <c r="G67" s="175"/>
      <c r="H67" s="175" t="s">
        <v>221</v>
      </c>
      <c r="I67" s="65"/>
      <c r="J67" s="65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Z67" s="65"/>
      <c r="AA67" s="93" t="e">
        <f>AM64-'Расчет фонда прочие 2014 '!C36</f>
        <v>#DIV/0!</v>
      </c>
      <c r="AB67" s="65"/>
      <c r="AC67" s="65"/>
      <c r="AD67" s="65"/>
      <c r="AE67" s="65"/>
      <c r="AF67" s="65"/>
      <c r="AG67" s="81"/>
      <c r="AH67" s="81"/>
      <c r="AI67" s="81"/>
      <c r="AJ67" s="81"/>
      <c r="AK67" s="81"/>
      <c r="AL67" s="81"/>
      <c r="AM67" s="69" t="e">
        <f>AM62/12</f>
        <v>#DIV/0!</v>
      </c>
      <c r="AN67" s="65"/>
    </row>
    <row r="68" ht="15">
      <c r="AN68" s="65"/>
    </row>
    <row r="69" ht="15">
      <c r="AN69" s="65"/>
    </row>
  </sheetData>
  <sheetProtection formatCells="0" formatColumns="0"/>
  <mergeCells count="50">
    <mergeCell ref="A67:E67"/>
    <mergeCell ref="A9:A12"/>
    <mergeCell ref="L10:M11"/>
    <mergeCell ref="D7:U7"/>
    <mergeCell ref="B9:B12"/>
    <mergeCell ref="P10:Q11"/>
    <mergeCell ref="N9:S9"/>
    <mergeCell ref="B65:C65"/>
    <mergeCell ref="C9:C12"/>
    <mergeCell ref="B66:C66"/>
    <mergeCell ref="X9:X12"/>
    <mergeCell ref="AB10:AB11"/>
    <mergeCell ref="AC10:AC11"/>
    <mergeCell ref="AG10:AG11"/>
    <mergeCell ref="A41:AL41"/>
    <mergeCell ref="E9:E12"/>
    <mergeCell ref="F9:F12"/>
    <mergeCell ref="A19:Y19"/>
    <mergeCell ref="T9:W9"/>
    <mergeCell ref="N10:O11"/>
    <mergeCell ref="D9:D12"/>
    <mergeCell ref="Z1:AG1"/>
    <mergeCell ref="Z2:AG2"/>
    <mergeCell ref="Z3:AG3"/>
    <mergeCell ref="Z7:AG7"/>
    <mergeCell ref="G9:G12"/>
    <mergeCell ref="T10:U11"/>
    <mergeCell ref="R10:S11"/>
    <mergeCell ref="Z9:Z12"/>
    <mergeCell ref="AA9:AA12"/>
    <mergeCell ref="AO9:AO12"/>
    <mergeCell ref="AD10:AD11"/>
    <mergeCell ref="AL9:AL12"/>
    <mergeCell ref="AN9:AN12"/>
    <mergeCell ref="AM9:AM12"/>
    <mergeCell ref="H10:I11"/>
    <mergeCell ref="J10:K11"/>
    <mergeCell ref="AE10:AE11"/>
    <mergeCell ref="AH9:AI11"/>
    <mergeCell ref="AJ9:AK11"/>
    <mergeCell ref="V10:W11"/>
    <mergeCell ref="Y9:Y12"/>
    <mergeCell ref="AF10:AF11"/>
    <mergeCell ref="H9:M9"/>
    <mergeCell ref="AB9:AG9"/>
    <mergeCell ref="Z4:AG4"/>
    <mergeCell ref="Z5:AG5"/>
    <mergeCell ref="Z6:AG6"/>
    <mergeCell ref="J6:R6"/>
    <mergeCell ref="I5:Q5"/>
  </mergeCells>
  <printOptions/>
  <pageMargins left="0.2755905511811024" right="0.31496062992125984" top="0.31496062992125984" bottom="0.35433070866141736" header="0.31496062992125984" footer="0.31496062992125984"/>
  <pageSetup horizontalDpi="600" verticalDpi="600" orientation="landscape" paperSize="9" scale="42" r:id="rId1"/>
  <colBreaks count="1" manualBreakCount="1">
    <brk id="2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G34" sqref="G34"/>
    </sheetView>
  </sheetViews>
  <sheetFormatPr defaultColWidth="9.140625" defaultRowHeight="12.75"/>
  <cols>
    <col min="2" max="2" width="12.421875" style="0" customWidth="1"/>
    <col min="3" max="3" width="44.7109375" style="0" customWidth="1"/>
    <col min="4" max="4" width="18.8515625" style="0" customWidth="1"/>
  </cols>
  <sheetData>
    <row r="1" spans="3:7" ht="12.75">
      <c r="C1" s="50" t="s">
        <v>99</v>
      </c>
      <c r="D1" s="50"/>
      <c r="E1" s="50"/>
      <c r="F1" s="50"/>
      <c r="G1" s="50"/>
    </row>
    <row r="3" spans="1:9" ht="12.75">
      <c r="A3" s="116" t="s">
        <v>246</v>
      </c>
      <c r="B3" s="2"/>
      <c r="C3" s="2"/>
      <c r="D3" s="2"/>
      <c r="E3" s="2"/>
      <c r="F3" s="2"/>
      <c r="G3" s="2"/>
      <c r="H3" s="2"/>
      <c r="I3" s="2"/>
    </row>
    <row r="4" spans="1:9" ht="12.75">
      <c r="A4" s="52"/>
      <c r="B4" s="1"/>
      <c r="C4" s="63" t="s">
        <v>107</v>
      </c>
      <c r="D4" s="63"/>
      <c r="E4" s="63"/>
      <c r="F4" s="63"/>
      <c r="G4" s="1"/>
      <c r="H4" s="1"/>
      <c r="I4" s="1"/>
    </row>
    <row r="5" spans="1:9" ht="12.75">
      <c r="A5" s="52"/>
      <c r="B5" s="1"/>
      <c r="C5" s="1"/>
      <c r="D5" s="1"/>
      <c r="E5" s="1"/>
      <c r="F5" s="1"/>
      <c r="G5" s="1"/>
      <c r="H5" s="1"/>
      <c r="I5" s="1"/>
    </row>
    <row r="6" spans="2:9" ht="12.75">
      <c r="B6" s="261" t="s">
        <v>185</v>
      </c>
      <c r="C6" s="261"/>
      <c r="D6" s="1"/>
      <c r="E6" s="1"/>
      <c r="F6" s="1"/>
      <c r="G6" s="1"/>
      <c r="H6" s="1"/>
      <c r="I6" s="1"/>
    </row>
    <row r="7" spans="2:9" ht="12.75">
      <c r="B7" s="52"/>
      <c r="C7" s="1"/>
      <c r="D7" s="1"/>
      <c r="E7" s="1"/>
      <c r="F7" s="1"/>
      <c r="G7" s="1"/>
      <c r="H7" s="1"/>
      <c r="I7" s="1"/>
    </row>
    <row r="8" spans="1:9" ht="12.75">
      <c r="A8">
        <v>1</v>
      </c>
      <c r="B8" s="52">
        <v>1971</v>
      </c>
      <c r="C8" s="116" t="s">
        <v>186</v>
      </c>
      <c r="D8" s="116"/>
      <c r="E8" s="1"/>
      <c r="F8" s="1"/>
      <c r="G8" s="1"/>
      <c r="H8" s="1"/>
      <c r="I8" s="1"/>
    </row>
    <row r="9" spans="1:9" ht="12.75">
      <c r="A9">
        <f>A8+1</f>
        <v>2</v>
      </c>
      <c r="B9" s="117">
        <f>B8/B11</f>
        <v>164.25</v>
      </c>
      <c r="C9" s="118" t="s">
        <v>187</v>
      </c>
      <c r="D9" s="118" t="s">
        <v>188</v>
      </c>
      <c r="E9" s="1"/>
      <c r="F9" s="1"/>
      <c r="G9" s="1"/>
      <c r="H9" s="1"/>
      <c r="I9" s="1"/>
    </row>
    <row r="10" spans="1:9" ht="12.75">
      <c r="A10">
        <f aca="true" t="shared" si="0" ref="A10:A22">A9+1</f>
        <v>3</v>
      </c>
      <c r="B10" s="117">
        <v>8</v>
      </c>
      <c r="C10" s="118" t="s">
        <v>189</v>
      </c>
      <c r="D10" s="118"/>
      <c r="E10" s="1"/>
      <c r="F10" s="1"/>
      <c r="G10" s="1"/>
      <c r="H10" s="1"/>
      <c r="I10" s="1"/>
    </row>
    <row r="11" spans="1:9" ht="12.75">
      <c r="A11">
        <f t="shared" si="0"/>
        <v>4</v>
      </c>
      <c r="B11" s="52">
        <v>12</v>
      </c>
      <c r="C11" s="116" t="s">
        <v>190</v>
      </c>
      <c r="D11" s="116"/>
      <c r="E11" s="1"/>
      <c r="F11" s="1"/>
      <c r="G11" s="1"/>
      <c r="H11" s="1"/>
      <c r="I11" s="1"/>
    </row>
    <row r="12" spans="1:9" ht="12.75">
      <c r="A12">
        <f t="shared" si="0"/>
        <v>5</v>
      </c>
      <c r="B12" s="52">
        <v>365</v>
      </c>
      <c r="C12" s="116" t="s">
        <v>191</v>
      </c>
      <c r="D12" s="116"/>
      <c r="E12" s="1"/>
      <c r="F12" s="1"/>
      <c r="G12" s="1"/>
      <c r="H12" s="1"/>
      <c r="I12" s="1"/>
    </row>
    <row r="13" spans="1:9" ht="12.75">
      <c r="A13">
        <f t="shared" si="0"/>
        <v>6</v>
      </c>
      <c r="B13" s="52">
        <f>B12*B10</f>
        <v>2920</v>
      </c>
      <c r="C13" s="116" t="s">
        <v>192</v>
      </c>
      <c r="D13" s="116" t="s">
        <v>193</v>
      </c>
      <c r="E13" s="1"/>
      <c r="F13" s="1"/>
      <c r="G13" s="1"/>
      <c r="H13" s="1"/>
      <c r="I13" s="1"/>
    </row>
    <row r="14" spans="1:9" ht="12.75">
      <c r="A14">
        <f t="shared" si="0"/>
        <v>7</v>
      </c>
      <c r="B14" s="117">
        <f>B12*B10/B11</f>
        <v>243.33333333333334</v>
      </c>
      <c r="C14" s="116" t="s">
        <v>194</v>
      </c>
      <c r="D14" s="116" t="s">
        <v>195</v>
      </c>
      <c r="E14" s="1"/>
      <c r="F14" s="1"/>
      <c r="G14" s="1"/>
      <c r="H14" s="1"/>
      <c r="I14" s="1"/>
    </row>
    <row r="15" spans="1:9" ht="12.75">
      <c r="A15">
        <f t="shared" si="0"/>
        <v>8</v>
      </c>
      <c r="B15" s="117">
        <v>336</v>
      </c>
      <c r="C15" s="116" t="s">
        <v>196</v>
      </c>
      <c r="D15" s="116"/>
      <c r="E15" s="1"/>
      <c r="F15" s="1"/>
      <c r="G15" s="1"/>
      <c r="H15" s="1"/>
      <c r="I15" s="1"/>
    </row>
    <row r="16" spans="1:9" ht="12.75">
      <c r="A16">
        <f t="shared" si="0"/>
        <v>9</v>
      </c>
      <c r="B16" s="52">
        <v>4</v>
      </c>
      <c r="C16" s="116" t="s">
        <v>98</v>
      </c>
      <c r="D16" s="116"/>
      <c r="E16" s="1"/>
      <c r="F16" s="1"/>
      <c r="G16" s="1"/>
      <c r="H16" s="1"/>
      <c r="I16" s="1"/>
    </row>
    <row r="17" spans="1:9" ht="12.75">
      <c r="A17">
        <f t="shared" si="0"/>
        <v>10</v>
      </c>
      <c r="B17" s="119">
        <v>0.35</v>
      </c>
      <c r="C17" s="116" t="s">
        <v>197</v>
      </c>
      <c r="D17" s="116"/>
      <c r="E17" s="1"/>
      <c r="F17" s="1"/>
      <c r="G17" s="1"/>
      <c r="H17" s="1"/>
      <c r="I17" s="1"/>
    </row>
    <row r="18" spans="1:9" ht="13.5" thickBot="1">
      <c r="A18">
        <f t="shared" si="0"/>
        <v>11</v>
      </c>
      <c r="B18" s="120">
        <v>2743</v>
      </c>
      <c r="C18" s="116" t="s">
        <v>198</v>
      </c>
      <c r="D18" s="116"/>
      <c r="E18" s="1"/>
      <c r="F18" s="1"/>
      <c r="G18" s="1"/>
      <c r="H18" s="1"/>
      <c r="I18" s="1"/>
    </row>
    <row r="19" spans="1:9" ht="12.75">
      <c r="A19" s="121">
        <f t="shared" si="0"/>
        <v>12</v>
      </c>
      <c r="B19" s="122">
        <f>B18/B9*B14*B17</f>
        <v>1422.2962962962963</v>
      </c>
      <c r="C19" s="123" t="s">
        <v>199</v>
      </c>
      <c r="D19" s="124" t="s">
        <v>200</v>
      </c>
      <c r="E19" s="1"/>
      <c r="F19" s="1"/>
      <c r="G19" s="1"/>
      <c r="H19" s="1"/>
      <c r="I19" s="1"/>
    </row>
    <row r="20" spans="1:9" ht="13.5" thickBot="1">
      <c r="A20" s="125">
        <f t="shared" si="0"/>
        <v>13</v>
      </c>
      <c r="B20" s="126">
        <f>B19/B16</f>
        <v>355.5740740740741</v>
      </c>
      <c r="C20" s="127" t="s">
        <v>201</v>
      </c>
      <c r="D20" s="128" t="s">
        <v>202</v>
      </c>
      <c r="E20" s="1"/>
      <c r="F20" s="1"/>
      <c r="G20" s="1"/>
      <c r="H20" s="1"/>
      <c r="I20" s="1"/>
    </row>
    <row r="21" spans="1:9" ht="12.75">
      <c r="A21" s="121">
        <f t="shared" si="0"/>
        <v>14</v>
      </c>
      <c r="B21" s="129">
        <f>B18/B9*B15</f>
        <v>5611.251141552511</v>
      </c>
      <c r="C21" s="123" t="s">
        <v>203</v>
      </c>
      <c r="D21" s="124" t="s">
        <v>204</v>
      </c>
      <c r="E21" s="1"/>
      <c r="F21" s="1"/>
      <c r="G21" s="1"/>
      <c r="H21" s="1"/>
      <c r="I21" s="1"/>
    </row>
    <row r="22" spans="1:9" ht="26.25" thickBot="1">
      <c r="A22" s="125">
        <f t="shared" si="0"/>
        <v>15</v>
      </c>
      <c r="B22" s="126">
        <f>B21/B16</f>
        <v>1402.8127853881278</v>
      </c>
      <c r="C22" s="130" t="s">
        <v>205</v>
      </c>
      <c r="D22" s="128" t="s">
        <v>206</v>
      </c>
      <c r="E22" s="1"/>
      <c r="F22" s="1"/>
      <c r="G22" s="1"/>
      <c r="H22" s="1"/>
      <c r="I22" s="1"/>
    </row>
    <row r="23" spans="2:9" ht="12.75">
      <c r="B23" s="52"/>
      <c r="C23" s="116"/>
      <c r="D23" s="116"/>
      <c r="E23" s="1"/>
      <c r="F23" s="1"/>
      <c r="G23" s="1"/>
      <c r="H23" s="1"/>
      <c r="I23" s="1"/>
    </row>
    <row r="24" spans="2:9" ht="12.75">
      <c r="B24" s="261" t="s">
        <v>207</v>
      </c>
      <c r="C24" s="261"/>
      <c r="D24" s="116"/>
      <c r="E24" s="1"/>
      <c r="F24" s="1"/>
      <c r="G24" s="1"/>
      <c r="H24" s="1"/>
      <c r="I24" s="1"/>
    </row>
    <row r="25" spans="2:9" ht="12.75">
      <c r="B25" s="52"/>
      <c r="C25" s="118"/>
      <c r="D25" s="118"/>
      <c r="E25" s="1"/>
      <c r="F25" s="1"/>
      <c r="G25" s="1"/>
      <c r="H25" s="1"/>
      <c r="I25" s="1"/>
    </row>
    <row r="26" spans="1:9" ht="12.75">
      <c r="A26">
        <v>1</v>
      </c>
      <c r="B26" s="52">
        <v>1773.4</v>
      </c>
      <c r="C26" s="116" t="s">
        <v>208</v>
      </c>
      <c r="D26" s="116"/>
      <c r="E26" s="1"/>
      <c r="F26" s="1"/>
      <c r="G26" s="1"/>
      <c r="H26" s="1"/>
      <c r="I26" s="1"/>
    </row>
    <row r="27" spans="1:10" ht="12.75">
      <c r="A27">
        <f aca="true" t="shared" si="1" ref="A27:A40">A26+1</f>
        <v>2</v>
      </c>
      <c r="B27" s="117">
        <f>B26/B29</f>
        <v>147.78333333333333</v>
      </c>
      <c r="C27" s="118" t="s">
        <v>209</v>
      </c>
      <c r="D27" s="118" t="s">
        <v>188</v>
      </c>
      <c r="E27" s="107"/>
      <c r="F27" s="107"/>
      <c r="G27" s="107"/>
      <c r="H27" s="107"/>
      <c r="I27" s="107"/>
      <c r="J27" s="106"/>
    </row>
    <row r="28" spans="1:10" ht="12.75">
      <c r="A28">
        <f>A27+1</f>
        <v>3</v>
      </c>
      <c r="B28" s="117">
        <v>8</v>
      </c>
      <c r="C28" s="118" t="s">
        <v>189</v>
      </c>
      <c r="D28" s="118"/>
      <c r="E28" s="106"/>
      <c r="F28" s="109"/>
      <c r="G28" s="110"/>
      <c r="H28" s="113"/>
      <c r="I28" s="106"/>
      <c r="J28" s="106"/>
    </row>
    <row r="29" spans="1:10" ht="12.75">
      <c r="A29">
        <f t="shared" si="1"/>
        <v>4</v>
      </c>
      <c r="B29" s="52">
        <v>12</v>
      </c>
      <c r="C29" s="116" t="s">
        <v>190</v>
      </c>
      <c r="D29" s="116"/>
      <c r="E29" s="106"/>
      <c r="F29" s="109"/>
      <c r="G29" s="106"/>
      <c r="H29" s="113"/>
      <c r="I29" s="106"/>
      <c r="J29" s="106"/>
    </row>
    <row r="30" spans="1:10" ht="12.75">
      <c r="A30">
        <f t="shared" si="1"/>
        <v>5</v>
      </c>
      <c r="B30" s="52">
        <v>365</v>
      </c>
      <c r="C30" s="116" t="s">
        <v>191</v>
      </c>
      <c r="D30" s="116"/>
      <c r="E30" s="106"/>
      <c r="F30" s="106"/>
      <c r="G30" s="106"/>
      <c r="H30" s="106"/>
      <c r="I30" s="106"/>
      <c r="J30" s="106"/>
    </row>
    <row r="31" spans="1:10" ht="12.75">
      <c r="A31">
        <f t="shared" si="1"/>
        <v>6</v>
      </c>
      <c r="B31" s="52">
        <f>B30*B28</f>
        <v>2920</v>
      </c>
      <c r="C31" s="116" t="s">
        <v>192</v>
      </c>
      <c r="D31" s="116" t="s">
        <v>193</v>
      </c>
      <c r="E31" s="106"/>
      <c r="F31" s="106"/>
      <c r="G31" s="106"/>
      <c r="H31" s="106"/>
      <c r="I31" s="106"/>
      <c r="J31" s="106"/>
    </row>
    <row r="32" spans="1:10" ht="12.75">
      <c r="A32">
        <f t="shared" si="1"/>
        <v>7</v>
      </c>
      <c r="B32" s="117">
        <f>B30*B28/B29</f>
        <v>243.33333333333334</v>
      </c>
      <c r="C32" s="116" t="s">
        <v>194</v>
      </c>
      <c r="D32" s="116" t="s">
        <v>195</v>
      </c>
      <c r="E32" s="106"/>
      <c r="F32" s="106"/>
      <c r="G32" s="106"/>
      <c r="H32" s="106"/>
      <c r="I32" s="106"/>
      <c r="J32" s="106"/>
    </row>
    <row r="33" spans="1:10" ht="12.75">
      <c r="A33">
        <f t="shared" si="1"/>
        <v>8</v>
      </c>
      <c r="B33" s="117">
        <v>336</v>
      </c>
      <c r="C33" s="116" t="s">
        <v>196</v>
      </c>
      <c r="D33" s="116"/>
      <c r="E33" s="114"/>
      <c r="F33" s="114"/>
      <c r="G33" s="114"/>
      <c r="H33" s="106"/>
      <c r="I33" s="106"/>
      <c r="J33" s="106"/>
    </row>
    <row r="34" spans="1:10" ht="12.75">
      <c r="A34">
        <f t="shared" si="1"/>
        <v>9</v>
      </c>
      <c r="B34" s="52">
        <v>4</v>
      </c>
      <c r="C34" s="116" t="s">
        <v>98</v>
      </c>
      <c r="D34" s="116"/>
      <c r="E34" s="111"/>
      <c r="F34" s="112"/>
      <c r="G34" s="111"/>
      <c r="H34" s="107"/>
      <c r="I34" s="107"/>
      <c r="J34" s="106"/>
    </row>
    <row r="35" spans="1:10" ht="12.75">
      <c r="A35">
        <f t="shared" si="1"/>
        <v>10</v>
      </c>
      <c r="B35" s="119">
        <v>0.35</v>
      </c>
      <c r="C35" s="116" t="s">
        <v>197</v>
      </c>
      <c r="D35" s="116"/>
      <c r="E35" s="114"/>
      <c r="F35" s="114"/>
      <c r="G35" s="115"/>
      <c r="H35" s="107"/>
      <c r="I35" s="107"/>
      <c r="J35" s="106"/>
    </row>
    <row r="36" spans="1:10" ht="13.5" thickBot="1">
      <c r="A36">
        <f t="shared" si="1"/>
        <v>11</v>
      </c>
      <c r="B36" s="120">
        <v>2743</v>
      </c>
      <c r="C36" s="116" t="s">
        <v>198</v>
      </c>
      <c r="D36" s="116"/>
      <c r="E36" s="112"/>
      <c r="F36" s="112"/>
      <c r="G36" s="112"/>
      <c r="H36" s="107"/>
      <c r="I36" s="106"/>
      <c r="J36" s="106"/>
    </row>
    <row r="37" spans="1:10" ht="12.75">
      <c r="A37" s="121">
        <f t="shared" si="1"/>
        <v>12</v>
      </c>
      <c r="B37" s="122">
        <f>B36/B27*B32*B35</f>
        <v>1580.7747829028983</v>
      </c>
      <c r="C37" s="123" t="s">
        <v>199</v>
      </c>
      <c r="D37" s="124" t="s">
        <v>210</v>
      </c>
      <c r="E37" s="114"/>
      <c r="F37" s="114"/>
      <c r="G37" s="114"/>
      <c r="H37" s="106"/>
      <c r="I37" s="106"/>
      <c r="J37" s="106"/>
    </row>
    <row r="38" spans="1:10" ht="13.5" thickBot="1">
      <c r="A38" s="125">
        <f t="shared" si="1"/>
        <v>13</v>
      </c>
      <c r="B38" s="126">
        <f>B37/B34</f>
        <v>395.1936957257246</v>
      </c>
      <c r="C38" s="127" t="s">
        <v>201</v>
      </c>
      <c r="D38" s="128" t="s">
        <v>211</v>
      </c>
      <c r="E38" s="106"/>
      <c r="F38" s="106"/>
      <c r="G38" s="106"/>
      <c r="H38" s="106"/>
      <c r="I38" s="106"/>
      <c r="J38" s="106"/>
    </row>
    <row r="39" spans="1:10" ht="12.75">
      <c r="A39" s="121">
        <f t="shared" si="1"/>
        <v>14</v>
      </c>
      <c r="B39" s="129">
        <f>B36/B27*B33</f>
        <v>6236.481335288147</v>
      </c>
      <c r="C39" s="123" t="s">
        <v>203</v>
      </c>
      <c r="D39" s="124" t="s">
        <v>204</v>
      </c>
      <c r="E39" s="106"/>
      <c r="F39" s="107"/>
      <c r="G39" s="108"/>
      <c r="H39" s="106"/>
      <c r="I39" s="106"/>
      <c r="J39" s="106"/>
    </row>
    <row r="40" spans="1:10" ht="26.25" thickBot="1">
      <c r="A40" s="125">
        <f t="shared" si="1"/>
        <v>15</v>
      </c>
      <c r="B40" s="126">
        <f>B39/B34</f>
        <v>1559.1203338220369</v>
      </c>
      <c r="C40" s="130" t="s">
        <v>205</v>
      </c>
      <c r="D40" s="128" t="s">
        <v>206</v>
      </c>
      <c r="E40" s="106"/>
      <c r="F40" s="106"/>
      <c r="G40" s="108"/>
      <c r="H40" s="106"/>
      <c r="I40" s="106"/>
      <c r="J40" s="106"/>
    </row>
    <row r="41" spans="2:10" ht="12.75">
      <c r="B41" s="52"/>
      <c r="C41" s="118"/>
      <c r="D41" s="118"/>
      <c r="E41" s="114"/>
      <c r="F41" s="114"/>
      <c r="G41" s="115"/>
      <c r="H41" s="106"/>
      <c r="I41" s="106"/>
      <c r="J41" s="106"/>
    </row>
    <row r="42" spans="2:10" ht="12.75">
      <c r="B42" s="52"/>
      <c r="C42" s="118"/>
      <c r="D42" s="118"/>
      <c r="E42" s="106"/>
      <c r="F42" s="106"/>
      <c r="G42" s="108"/>
      <c r="H42" s="106"/>
      <c r="I42" s="106"/>
      <c r="J42" s="106"/>
    </row>
    <row r="43" spans="2:10" ht="12.75">
      <c r="B43" s="117">
        <f>(B37+B19)/2</f>
        <v>1501.5355395995973</v>
      </c>
      <c r="C43" s="118" t="s">
        <v>212</v>
      </c>
      <c r="D43" s="1"/>
      <c r="E43" s="106"/>
      <c r="F43" s="107"/>
      <c r="G43" s="108"/>
      <c r="H43" s="106"/>
      <c r="I43" s="106"/>
      <c r="J43" s="106"/>
    </row>
    <row r="44" spans="2:10" ht="12.75">
      <c r="B44" s="117">
        <f>(B21+B39)/2</f>
        <v>5923.866238420329</v>
      </c>
      <c r="C44" s="118" t="s">
        <v>213</v>
      </c>
      <c r="D44" s="1"/>
      <c r="E44" s="114"/>
      <c r="F44" s="114"/>
      <c r="G44" s="115"/>
      <c r="H44" s="106"/>
      <c r="I44" s="106"/>
      <c r="J44" s="106"/>
    </row>
    <row r="45" spans="2:10" ht="12.75">
      <c r="B45" s="53"/>
      <c r="C45" s="53"/>
      <c r="D45" s="53"/>
      <c r="E45" s="114"/>
      <c r="F45" s="114"/>
      <c r="G45" s="115"/>
      <c r="H45" s="106"/>
      <c r="I45" s="106"/>
      <c r="J45" s="106"/>
    </row>
    <row r="46" spans="1:10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2.75">
      <c r="A47" s="114"/>
      <c r="B47" s="114"/>
      <c r="C47" s="108"/>
      <c r="D47" s="106"/>
      <c r="E47" s="106"/>
      <c r="F47" s="106"/>
      <c r="G47" s="106"/>
      <c r="H47" s="106"/>
      <c r="I47" s="106"/>
      <c r="J47" s="106"/>
    </row>
    <row r="50" spans="1:4" ht="15">
      <c r="A50" s="33" t="s">
        <v>108</v>
      </c>
      <c r="B50" s="34"/>
      <c r="C50" s="34"/>
      <c r="D50" t="s">
        <v>109</v>
      </c>
    </row>
    <row r="51" spans="1:8" ht="12.75">
      <c r="A51" s="37"/>
      <c r="B51" s="38" t="s">
        <v>69</v>
      </c>
      <c r="C51" s="38"/>
      <c r="D51" s="38" t="s">
        <v>70</v>
      </c>
      <c r="E51" s="38"/>
      <c r="F51" s="38"/>
      <c r="G51" s="38"/>
      <c r="H51" s="38"/>
    </row>
  </sheetData>
  <sheetProtection/>
  <mergeCells count="2">
    <mergeCell ref="B6:C6"/>
    <mergeCell ref="B24:C24"/>
  </mergeCells>
  <printOptions/>
  <pageMargins left="0.75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C45" sqref="C45"/>
    </sheetView>
  </sheetViews>
  <sheetFormatPr defaultColWidth="9.140625" defaultRowHeight="12.75"/>
  <cols>
    <col min="2" max="2" width="37.8515625" style="0" customWidth="1"/>
    <col min="3" max="3" width="15.421875" style="0" customWidth="1"/>
    <col min="4" max="4" width="17.28125" style="0" customWidth="1"/>
    <col min="5" max="5" width="13.421875" style="0" customWidth="1"/>
    <col min="8" max="8" width="10.57421875" style="0" bestFit="1" customWidth="1"/>
  </cols>
  <sheetData>
    <row r="1" ht="12.75">
      <c r="C1" s="50" t="s">
        <v>99</v>
      </c>
    </row>
    <row r="3" spans="1:5" ht="12.75" customHeight="1">
      <c r="A3" s="189" t="s">
        <v>263</v>
      </c>
      <c r="B3" s="190"/>
      <c r="C3" s="190"/>
      <c r="D3" s="190"/>
      <c r="E3" s="190"/>
    </row>
    <row r="4" spans="1:5" ht="40.5" customHeight="1">
      <c r="A4" s="191"/>
      <c r="B4" s="192"/>
      <c r="C4" s="192"/>
      <c r="D4" s="192"/>
      <c r="E4" s="192"/>
    </row>
    <row r="5" spans="1:5" ht="12.75">
      <c r="A5" s="193" t="s">
        <v>0</v>
      </c>
      <c r="B5" s="193" t="s">
        <v>29</v>
      </c>
      <c r="C5" s="193" t="s">
        <v>30</v>
      </c>
      <c r="D5" s="196" t="s">
        <v>21</v>
      </c>
      <c r="E5" s="197"/>
    </row>
    <row r="6" spans="1:5" ht="12.75" customHeight="1">
      <c r="A6" s="194"/>
      <c r="B6" s="194"/>
      <c r="C6" s="194"/>
      <c r="D6" s="198" t="s">
        <v>216</v>
      </c>
      <c r="E6" s="200" t="s">
        <v>31</v>
      </c>
    </row>
    <row r="7" spans="1:5" ht="12.75">
      <c r="A7" s="195"/>
      <c r="B7" s="195"/>
      <c r="C7" s="195"/>
      <c r="D7" s="199"/>
      <c r="E7" s="201"/>
    </row>
    <row r="8" spans="1:5" ht="12.75">
      <c r="A8" s="6">
        <v>1</v>
      </c>
      <c r="B8" s="6">
        <v>2</v>
      </c>
      <c r="C8" s="6" t="s">
        <v>32</v>
      </c>
      <c r="D8" s="7">
        <v>4</v>
      </c>
      <c r="E8" s="7">
        <v>5</v>
      </c>
    </row>
    <row r="9" spans="1:5" ht="28.5">
      <c r="A9" s="8" t="s">
        <v>33</v>
      </c>
      <c r="B9" s="9" t="s">
        <v>34</v>
      </c>
      <c r="C9" s="10">
        <f>D9+E9</f>
        <v>0</v>
      </c>
      <c r="D9" s="11">
        <f>'штатное педагоги 2015'!G46</f>
        <v>0</v>
      </c>
      <c r="E9" s="11"/>
    </row>
    <row r="10" spans="1:5" ht="28.5">
      <c r="A10" s="8" t="s">
        <v>35</v>
      </c>
      <c r="B10" s="9" t="s">
        <v>36</v>
      </c>
      <c r="C10" s="10">
        <f aca="true" t="shared" si="0" ref="C10:C30">D10+E10</f>
        <v>0</v>
      </c>
      <c r="D10" s="11">
        <f>D11+D12+D13</f>
        <v>0</v>
      </c>
      <c r="E10" s="11">
        <f>E11+E12+E13</f>
        <v>0</v>
      </c>
    </row>
    <row r="11" spans="1:8" ht="28.5" customHeight="1">
      <c r="A11" s="12" t="s">
        <v>37</v>
      </c>
      <c r="B11" s="13" t="s">
        <v>38</v>
      </c>
      <c r="C11" s="10">
        <f t="shared" si="0"/>
        <v>0</v>
      </c>
      <c r="D11" s="14">
        <f>'штатное педагоги 2015'!I46</f>
        <v>0</v>
      </c>
      <c r="E11" s="14"/>
      <c r="G11" s="5"/>
      <c r="H11" s="5"/>
    </row>
    <row r="12" spans="1:5" ht="15">
      <c r="A12" s="12" t="s">
        <v>39</v>
      </c>
      <c r="B12" s="13" t="s">
        <v>79</v>
      </c>
      <c r="C12" s="10">
        <f t="shared" si="0"/>
        <v>0</v>
      </c>
      <c r="D12" s="14">
        <f>'штатное педагоги 2015'!K46</f>
        <v>0</v>
      </c>
      <c r="E12" s="14"/>
    </row>
    <row r="13" spans="1:7" ht="15">
      <c r="A13" s="12" t="s">
        <v>40</v>
      </c>
      <c r="B13" s="13" t="s">
        <v>72</v>
      </c>
      <c r="C13" s="10">
        <f t="shared" si="0"/>
        <v>0</v>
      </c>
      <c r="D13" s="14">
        <f>'штатное педагоги 2015'!M46</f>
        <v>0</v>
      </c>
      <c r="E13" s="14"/>
      <c r="G13" s="131"/>
    </row>
    <row r="14" spans="1:5" ht="14.25">
      <c r="A14" s="8" t="s">
        <v>41</v>
      </c>
      <c r="B14" s="9" t="s">
        <v>8</v>
      </c>
      <c r="C14" s="10">
        <f t="shared" si="0"/>
        <v>0</v>
      </c>
      <c r="D14" s="11">
        <f>SUM(D15:D18)</f>
        <v>0</v>
      </c>
      <c r="E14" s="11">
        <f>E15+E18+E16+E17</f>
        <v>0</v>
      </c>
    </row>
    <row r="15" spans="1:5" ht="30">
      <c r="A15" s="12" t="s">
        <v>42</v>
      </c>
      <c r="B15" s="13" t="s">
        <v>43</v>
      </c>
      <c r="C15" s="10">
        <f t="shared" si="0"/>
        <v>0</v>
      </c>
      <c r="D15" s="14"/>
      <c r="E15" s="14"/>
    </row>
    <row r="16" spans="1:5" ht="15">
      <c r="A16" s="12" t="s">
        <v>44</v>
      </c>
      <c r="B16" s="13" t="s">
        <v>45</v>
      </c>
      <c r="C16" s="10">
        <f t="shared" si="0"/>
        <v>0</v>
      </c>
      <c r="D16" s="14"/>
      <c r="E16" s="14"/>
    </row>
    <row r="17" spans="1:5" ht="30">
      <c r="A17" s="12" t="s">
        <v>46</v>
      </c>
      <c r="B17" s="13" t="s">
        <v>47</v>
      </c>
      <c r="C17" s="10">
        <f t="shared" si="0"/>
        <v>0</v>
      </c>
      <c r="D17" s="14"/>
      <c r="E17" s="14"/>
    </row>
    <row r="18" spans="1:5" ht="60">
      <c r="A18" s="12" t="s">
        <v>48</v>
      </c>
      <c r="B18" s="15" t="s">
        <v>49</v>
      </c>
      <c r="C18" s="10">
        <f t="shared" si="0"/>
        <v>0</v>
      </c>
      <c r="D18" s="16"/>
      <c r="E18" s="16"/>
    </row>
    <row r="19" spans="1:5" ht="15.75">
      <c r="A19" s="17" t="s">
        <v>50</v>
      </c>
      <c r="B19" s="18" t="s">
        <v>11</v>
      </c>
      <c r="C19" s="10">
        <f>D19+E19</f>
        <v>0</v>
      </c>
      <c r="D19" s="19">
        <v>0</v>
      </c>
      <c r="E19" s="19">
        <f>E20</f>
        <v>0</v>
      </c>
    </row>
    <row r="20" spans="1:5" ht="30">
      <c r="A20" s="12" t="s">
        <v>51</v>
      </c>
      <c r="B20" s="13" t="s">
        <v>52</v>
      </c>
      <c r="C20" s="10">
        <f>D20+E20</f>
        <v>0</v>
      </c>
      <c r="D20" s="14">
        <f>'штатное педагоги 2015'!U46</f>
        <v>0</v>
      </c>
      <c r="E20" s="14"/>
    </row>
    <row r="21" spans="1:5" ht="15">
      <c r="A21" s="12"/>
      <c r="B21" s="13"/>
      <c r="C21" s="10">
        <f>D21+E21</f>
        <v>0</v>
      </c>
      <c r="D21" s="14"/>
      <c r="E21" s="14"/>
    </row>
    <row r="22" spans="1:6" ht="15">
      <c r="A22" s="12" t="s">
        <v>71</v>
      </c>
      <c r="B22" s="15" t="s">
        <v>11</v>
      </c>
      <c r="C22" s="10">
        <f>D22+E22</f>
        <v>0</v>
      </c>
      <c r="D22" s="46">
        <v>0</v>
      </c>
      <c r="E22" s="14"/>
      <c r="F22" s="47" t="e">
        <f>D22/D9</f>
        <v>#DIV/0!</v>
      </c>
    </row>
    <row r="23" spans="1:6" ht="15">
      <c r="A23" s="12"/>
      <c r="B23" s="15" t="s">
        <v>78</v>
      </c>
      <c r="C23" s="10">
        <f>D23+E23</f>
        <v>0</v>
      </c>
      <c r="D23" s="46">
        <f>'штатное педагоги 2015'!AA46/12/2</f>
        <v>0</v>
      </c>
      <c r="E23" s="14"/>
      <c r="F23" s="47"/>
    </row>
    <row r="24" spans="1:5" ht="28.5">
      <c r="A24" s="20" t="s">
        <v>53</v>
      </c>
      <c r="B24" s="9" t="s">
        <v>54</v>
      </c>
      <c r="C24" s="10">
        <f t="shared" si="0"/>
        <v>0</v>
      </c>
      <c r="D24" s="11">
        <f>D19+D14+D10+D9</f>
        <v>0</v>
      </c>
      <c r="E24" s="11">
        <f>E19+E14+E10+E9</f>
        <v>0</v>
      </c>
    </row>
    <row r="25" spans="1:5" ht="30">
      <c r="A25" s="21" t="s">
        <v>55</v>
      </c>
      <c r="B25" s="13" t="s">
        <v>56</v>
      </c>
      <c r="C25" s="10">
        <f t="shared" si="0"/>
        <v>0</v>
      </c>
      <c r="D25" s="14">
        <f>D24</f>
        <v>0</v>
      </c>
      <c r="E25" s="14">
        <f>E24</f>
        <v>0</v>
      </c>
    </row>
    <row r="26" spans="1:5" ht="28.5">
      <c r="A26" s="22" t="s">
        <v>57</v>
      </c>
      <c r="B26" s="23" t="s">
        <v>58</v>
      </c>
      <c r="C26" s="10">
        <f t="shared" si="0"/>
        <v>0</v>
      </c>
      <c r="D26" s="24">
        <f>D24+D25</f>
        <v>0</v>
      </c>
      <c r="E26" s="24">
        <f>E24+E25</f>
        <v>0</v>
      </c>
    </row>
    <row r="27" spans="1:5" ht="30">
      <c r="A27" s="12" t="s">
        <v>59</v>
      </c>
      <c r="B27" s="25" t="s">
        <v>60</v>
      </c>
      <c r="C27" s="10">
        <f t="shared" si="0"/>
        <v>0</v>
      </c>
      <c r="D27" s="14"/>
      <c r="E27" s="14"/>
    </row>
    <row r="28" spans="1:5" ht="28.5">
      <c r="A28" s="8" t="s">
        <v>61</v>
      </c>
      <c r="B28" s="9" t="s">
        <v>62</v>
      </c>
      <c r="C28" s="10">
        <f t="shared" si="0"/>
        <v>0</v>
      </c>
      <c r="D28" s="11">
        <f>D29+D30</f>
        <v>0</v>
      </c>
      <c r="E28" s="11">
        <f>E29+E30</f>
        <v>0</v>
      </c>
    </row>
    <row r="29" spans="1:7" ht="45">
      <c r="A29" s="12" t="s">
        <v>63</v>
      </c>
      <c r="B29" s="13" t="s">
        <v>64</v>
      </c>
      <c r="C29" s="10">
        <f t="shared" si="0"/>
        <v>0</v>
      </c>
      <c r="D29" s="44">
        <f>('штатное педагоги 2015'!AG46-'штатное педагоги 2015'!AF46)/12</f>
        <v>0</v>
      </c>
      <c r="E29" s="14"/>
      <c r="G29" s="50"/>
    </row>
    <row r="30" spans="1:5" ht="30">
      <c r="A30" s="12" t="s">
        <v>65</v>
      </c>
      <c r="B30" s="25" t="s">
        <v>225</v>
      </c>
      <c r="C30" s="10">
        <f t="shared" si="0"/>
        <v>0</v>
      </c>
      <c r="D30" s="44"/>
      <c r="E30" s="14"/>
    </row>
    <row r="31" spans="1:5" ht="28.5">
      <c r="A31" s="26" t="s">
        <v>66</v>
      </c>
      <c r="B31" s="27" t="s">
        <v>67</v>
      </c>
      <c r="C31" s="10">
        <f>D31+E31</f>
        <v>0</v>
      </c>
      <c r="D31" s="10">
        <f>D26+D27+D28</f>
        <v>0</v>
      </c>
      <c r="E31" s="10">
        <f>E26+E27+E28</f>
        <v>0</v>
      </c>
    </row>
    <row r="32" spans="1:5" ht="14.25">
      <c r="A32" s="26"/>
      <c r="B32" s="27" t="s">
        <v>215</v>
      </c>
      <c r="C32" s="10">
        <f>C31*30.2%</f>
        <v>0</v>
      </c>
      <c r="D32" s="10"/>
      <c r="E32" s="10">
        <f>D31</f>
        <v>0</v>
      </c>
    </row>
    <row r="33" spans="1:5" ht="14.25">
      <c r="A33" s="28"/>
      <c r="B33" s="29"/>
      <c r="C33" s="30"/>
      <c r="D33" s="30"/>
      <c r="E33" s="30"/>
    </row>
    <row r="34" spans="1:5" ht="12.75" customHeight="1">
      <c r="A34" s="28"/>
      <c r="B34" s="55" t="s">
        <v>106</v>
      </c>
      <c r="C34" s="56"/>
      <c r="D34" s="188" t="s">
        <v>217</v>
      </c>
      <c r="E34" s="188" t="s">
        <v>102</v>
      </c>
    </row>
    <row r="35" spans="1:5" ht="12.75">
      <c r="A35" s="28"/>
      <c r="B35" s="57" t="s">
        <v>103</v>
      </c>
      <c r="C35" s="48"/>
      <c r="D35" s="188"/>
      <c r="E35" s="188"/>
    </row>
    <row r="36" spans="1:5" ht="12.75">
      <c r="A36" s="28"/>
      <c r="B36" s="57" t="s">
        <v>100</v>
      </c>
      <c r="C36" s="48"/>
      <c r="D36" s="48"/>
      <c r="E36" s="48">
        <f>C35-C36</f>
        <v>0</v>
      </c>
    </row>
    <row r="37" spans="1:5" ht="12.75">
      <c r="A37" s="28"/>
      <c r="B37" s="57" t="s">
        <v>260</v>
      </c>
      <c r="C37" s="48"/>
      <c r="D37" s="48"/>
      <c r="E37" s="48"/>
    </row>
    <row r="38" spans="1:5" ht="15">
      <c r="A38" s="31"/>
      <c r="B38" s="58" t="s">
        <v>261</v>
      </c>
      <c r="C38" s="59">
        <f>D31*6</f>
        <v>0</v>
      </c>
      <c r="D38" s="60">
        <f>D31</f>
        <v>0</v>
      </c>
      <c r="E38" s="60"/>
    </row>
    <row r="39" spans="1:5" ht="15">
      <c r="A39" s="31"/>
      <c r="B39" s="58"/>
      <c r="C39" s="59"/>
      <c r="D39" s="60"/>
      <c r="E39" s="60"/>
    </row>
    <row r="40" spans="1:5" ht="15">
      <c r="A40" s="31"/>
      <c r="B40" s="58"/>
      <c r="C40" s="59"/>
      <c r="D40" s="60"/>
      <c r="E40" s="60"/>
    </row>
    <row r="41" spans="1:5" ht="15">
      <c r="A41" s="31"/>
      <c r="B41" s="54" t="s">
        <v>105</v>
      </c>
      <c r="C41" s="61"/>
      <c r="D41" s="60"/>
      <c r="E41" s="60"/>
    </row>
    <row r="42" spans="1:5" ht="15">
      <c r="A42" s="31"/>
      <c r="B42" s="58" t="s">
        <v>104</v>
      </c>
      <c r="C42" s="61"/>
      <c r="D42" s="62"/>
      <c r="E42" s="60"/>
    </row>
    <row r="43" spans="1:8" ht="15">
      <c r="A43" s="31"/>
      <c r="B43" s="58" t="s">
        <v>101</v>
      </c>
      <c r="C43" s="59">
        <f>C36*30.2%</f>
        <v>0</v>
      </c>
      <c r="D43" s="60"/>
      <c r="E43" s="48">
        <f>C42-C43</f>
        <v>0</v>
      </c>
      <c r="H43" s="5"/>
    </row>
    <row r="44" spans="1:5" ht="15">
      <c r="A44" s="31"/>
      <c r="B44" s="43" t="s">
        <v>226</v>
      </c>
      <c r="C44" s="154">
        <f>C35+C42</f>
        <v>0</v>
      </c>
      <c r="D44" s="31"/>
      <c r="E44" s="45"/>
    </row>
    <row r="45" spans="1:5" ht="15">
      <c r="A45" s="33" t="s">
        <v>68</v>
      </c>
      <c r="B45" s="34"/>
      <c r="C45" s="34"/>
      <c r="D45" s="35" t="s">
        <v>253</v>
      </c>
      <c r="E45" s="36"/>
    </row>
    <row r="46" spans="1:5" ht="12.75">
      <c r="A46" s="37"/>
      <c r="B46" s="38" t="s">
        <v>69</v>
      </c>
      <c r="C46" s="38"/>
      <c r="D46" s="104" t="s">
        <v>70</v>
      </c>
      <c r="E46" s="104"/>
    </row>
    <row r="47" spans="1:7" ht="15">
      <c r="A47" s="39"/>
      <c r="B47" s="40"/>
      <c r="C47" s="40"/>
      <c r="D47" s="33"/>
      <c r="E47" s="31"/>
      <c r="G47" s="131"/>
    </row>
    <row r="48" spans="1:7" ht="15">
      <c r="A48" s="33" t="s">
        <v>247</v>
      </c>
      <c r="B48" s="40"/>
      <c r="C48" s="40"/>
      <c r="D48" s="33"/>
      <c r="E48" s="31"/>
      <c r="G48" s="5"/>
    </row>
    <row r="49" spans="1:5" ht="15">
      <c r="A49" s="39"/>
      <c r="B49" s="35"/>
      <c r="C49" s="35"/>
      <c r="D49" s="41"/>
      <c r="E49" s="42"/>
    </row>
    <row r="51" spans="1:4" ht="42.75" customHeight="1">
      <c r="A51" s="262" t="s">
        <v>224</v>
      </c>
      <c r="B51" s="262"/>
      <c r="C51" s="153"/>
      <c r="D51" s="151" t="s">
        <v>221</v>
      </c>
    </row>
  </sheetData>
  <sheetProtection/>
  <mergeCells count="10">
    <mergeCell ref="A51:B51"/>
    <mergeCell ref="D34:D35"/>
    <mergeCell ref="E34:E35"/>
    <mergeCell ref="A3:E4"/>
    <mergeCell ref="A5:A7"/>
    <mergeCell ref="B5:B7"/>
    <mergeCell ref="C5:C7"/>
    <mergeCell ref="D5:E5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zoomScalePageLayoutView="0" workbookViewId="0" topLeftCell="J30">
      <selection activeCell="Y61" sqref="Y61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19.7109375" style="0" customWidth="1"/>
    <col min="4" max="4" width="8.140625" style="0" customWidth="1"/>
    <col min="5" max="5" width="7.7109375" style="0" customWidth="1"/>
    <col min="7" max="7" width="10.140625" style="0" customWidth="1"/>
    <col min="8" max="8" width="6.140625" style="0" customWidth="1"/>
    <col min="9" max="9" width="10.7109375" style="0" customWidth="1"/>
    <col min="10" max="10" width="6.140625" style="0" customWidth="1"/>
    <col min="11" max="11" width="8.28125" style="0" customWidth="1"/>
    <col min="12" max="12" width="6.7109375" style="0" customWidth="1"/>
    <col min="13" max="13" width="9.140625" style="0" customWidth="1"/>
    <col min="14" max="19" width="0" style="0" hidden="1" customWidth="1"/>
    <col min="20" max="20" width="7.140625" style="0" customWidth="1"/>
    <col min="21" max="21" width="12.00390625" style="0" customWidth="1"/>
    <col min="22" max="23" width="0" style="0" hidden="1" customWidth="1"/>
    <col min="24" max="24" width="12.8515625" style="0" customWidth="1"/>
    <col min="25" max="25" width="13.421875" style="0" customWidth="1"/>
    <col min="26" max="26" width="0" style="0" hidden="1" customWidth="1"/>
    <col min="27" max="27" width="10.57421875" style="0" customWidth="1"/>
    <col min="28" max="28" width="8.57421875" style="0" customWidth="1"/>
    <col min="29" max="29" width="9.140625" style="0" customWidth="1"/>
    <col min="30" max="30" width="10.28125" style="0" customWidth="1"/>
    <col min="31" max="31" width="12.140625" style="0" customWidth="1"/>
    <col min="32" max="32" width="8.00390625" style="0" customWidth="1"/>
    <col min="33" max="33" width="13.00390625" style="0" customWidth="1"/>
    <col min="34" max="34" width="9.00390625" style="0" customWidth="1"/>
    <col min="35" max="35" width="14.421875" style="0" customWidth="1"/>
    <col min="36" max="36" width="8.8515625" style="0" customWidth="1"/>
    <col min="37" max="37" width="12.8515625" style="0" customWidth="1"/>
    <col min="38" max="38" width="15.7109375" style="0" hidden="1" customWidth="1"/>
    <col min="39" max="39" width="10.140625" style="0" customWidth="1"/>
    <col min="40" max="40" width="15.00390625" style="0" customWidth="1"/>
    <col min="41" max="41" width="15.7109375" style="0" customWidth="1"/>
  </cols>
  <sheetData>
    <row r="1" spans="1:41" ht="15.75">
      <c r="A1" s="65"/>
      <c r="B1" s="6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 t="s">
        <v>18</v>
      </c>
      <c r="P1" s="65"/>
      <c r="Q1" s="65"/>
      <c r="R1" s="65"/>
      <c r="S1" s="65"/>
      <c r="T1" s="65" t="s">
        <v>264</v>
      </c>
      <c r="U1" s="65"/>
      <c r="V1" s="68"/>
      <c r="W1" s="68"/>
      <c r="X1" s="68"/>
      <c r="Y1" s="69"/>
      <c r="Z1" s="213" t="s">
        <v>84</v>
      </c>
      <c r="AA1" s="213"/>
      <c r="AB1" s="213"/>
      <c r="AC1" s="213"/>
      <c r="AD1" s="213"/>
      <c r="AE1" s="213"/>
      <c r="AF1" s="213"/>
      <c r="AG1" s="213"/>
      <c r="AH1" s="68"/>
      <c r="AI1" s="68"/>
      <c r="AJ1" s="68"/>
      <c r="AK1" s="68"/>
      <c r="AL1" s="81"/>
      <c r="AM1" s="81"/>
      <c r="AN1" s="81"/>
      <c r="AO1" s="69"/>
    </row>
    <row r="2" spans="1:41" ht="15.75">
      <c r="A2" s="65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 t="s">
        <v>265</v>
      </c>
      <c r="N2" s="65"/>
      <c r="O2" s="65" t="s">
        <v>223</v>
      </c>
      <c r="P2" s="65"/>
      <c r="Q2" s="65"/>
      <c r="R2" s="65"/>
      <c r="S2" s="65"/>
      <c r="T2" s="65"/>
      <c r="U2" s="65"/>
      <c r="V2" s="65"/>
      <c r="W2" s="65"/>
      <c r="X2" s="65"/>
      <c r="Y2" s="69"/>
      <c r="Z2" s="213" t="s">
        <v>85</v>
      </c>
      <c r="AA2" s="213"/>
      <c r="AB2" s="213"/>
      <c r="AC2" s="213"/>
      <c r="AD2" s="213"/>
      <c r="AE2" s="213"/>
      <c r="AF2" s="213"/>
      <c r="AG2" s="213"/>
      <c r="AH2" s="68"/>
      <c r="AI2" s="68"/>
      <c r="AJ2" s="68"/>
      <c r="AK2" s="68"/>
      <c r="AL2" s="81"/>
      <c r="AM2" s="81"/>
      <c r="AN2" s="81"/>
      <c r="AO2" s="69"/>
    </row>
    <row r="3" spans="1:41" ht="15.75">
      <c r="A3" s="65"/>
      <c r="B3" s="66"/>
      <c r="C3" s="65"/>
      <c r="D3" s="65"/>
      <c r="E3" s="65"/>
      <c r="F3" s="65"/>
      <c r="G3" s="65"/>
      <c r="H3" s="65"/>
      <c r="I3" s="65"/>
      <c r="J3" s="65"/>
      <c r="K3" s="65"/>
      <c r="L3" s="65"/>
      <c r="M3" s="65" t="s">
        <v>266</v>
      </c>
      <c r="N3" s="65"/>
      <c r="O3" s="65" t="s">
        <v>19</v>
      </c>
      <c r="P3" s="65"/>
      <c r="Q3" s="65">
        <v>29.32</v>
      </c>
      <c r="R3" s="65"/>
      <c r="S3" s="65">
        <f>E94</f>
        <v>0</v>
      </c>
      <c r="T3" s="65"/>
      <c r="U3" s="65"/>
      <c r="V3" s="65"/>
      <c r="W3" s="65"/>
      <c r="X3" s="65"/>
      <c r="Y3" s="69"/>
      <c r="Z3" s="213" t="s">
        <v>86</v>
      </c>
      <c r="AA3" s="213"/>
      <c r="AB3" s="213"/>
      <c r="AC3" s="213"/>
      <c r="AD3" s="213"/>
      <c r="AE3" s="213"/>
      <c r="AF3" s="213"/>
      <c r="AG3" s="213"/>
      <c r="AH3" s="68"/>
      <c r="AI3" s="68"/>
      <c r="AJ3" s="68"/>
      <c r="AK3" s="68"/>
      <c r="AL3" s="81"/>
      <c r="AM3" s="81"/>
      <c r="AN3" s="81"/>
      <c r="AO3" s="69"/>
    </row>
    <row r="4" spans="1:41" ht="15.75">
      <c r="A4" s="65"/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 t="s">
        <v>267</v>
      </c>
      <c r="N4" s="65"/>
      <c r="O4" s="65" t="s">
        <v>183</v>
      </c>
      <c r="P4" s="65"/>
      <c r="Q4" s="65"/>
      <c r="R4" s="65"/>
      <c r="S4" s="65"/>
      <c r="T4" s="65"/>
      <c r="U4" s="65"/>
      <c r="V4" s="65"/>
      <c r="W4" s="65"/>
      <c r="X4" s="65"/>
      <c r="Y4" s="69"/>
      <c r="Z4" s="259" t="s">
        <v>113</v>
      </c>
      <c r="AA4" s="259"/>
      <c r="AB4" s="259"/>
      <c r="AC4" s="259"/>
      <c r="AD4" s="259"/>
      <c r="AE4" s="259"/>
      <c r="AF4" s="259"/>
      <c r="AG4" s="259"/>
      <c r="AH4" s="162"/>
      <c r="AI4" s="162"/>
      <c r="AJ4" s="162"/>
      <c r="AK4" s="162"/>
      <c r="AL4" s="81"/>
      <c r="AM4" s="81"/>
      <c r="AN4" s="81"/>
      <c r="AO4" s="69"/>
    </row>
    <row r="5" spans="1:41" ht="15.75">
      <c r="A5" s="65"/>
      <c r="B5" s="66"/>
      <c r="C5" s="65"/>
      <c r="D5" s="65"/>
      <c r="E5" s="65"/>
      <c r="F5" s="65"/>
      <c r="G5" s="65"/>
      <c r="H5" s="65"/>
      <c r="I5" s="213"/>
      <c r="J5" s="213"/>
      <c r="K5" s="213"/>
      <c r="L5" s="213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9"/>
      <c r="Z5" s="264" t="s">
        <v>96</v>
      </c>
      <c r="AA5" s="264"/>
      <c r="AB5" s="264"/>
      <c r="AC5" s="264"/>
      <c r="AD5" s="264"/>
      <c r="AE5" s="264"/>
      <c r="AF5" s="264"/>
      <c r="AG5" s="264"/>
      <c r="AH5" s="162"/>
      <c r="AI5" s="162"/>
      <c r="AJ5" s="162"/>
      <c r="AK5" s="162"/>
      <c r="AL5" s="65"/>
      <c r="AM5" s="65"/>
      <c r="AN5" s="65"/>
      <c r="AO5" s="69"/>
    </row>
    <row r="6" spans="1:41" ht="15.75">
      <c r="A6" s="65"/>
      <c r="B6" s="66"/>
      <c r="C6" s="65"/>
      <c r="D6" s="65"/>
      <c r="E6" s="65"/>
      <c r="F6" s="65"/>
      <c r="G6" s="65"/>
      <c r="H6" s="65"/>
      <c r="I6" s="214" t="s">
        <v>20</v>
      </c>
      <c r="J6" s="214"/>
      <c r="K6" s="214"/>
      <c r="L6" s="214"/>
      <c r="M6" s="216"/>
      <c r="N6" s="216"/>
      <c r="O6" s="216"/>
      <c r="P6" s="216"/>
      <c r="Q6" s="216"/>
      <c r="R6" s="65"/>
      <c r="S6" s="65"/>
      <c r="T6" s="65"/>
      <c r="U6" s="65"/>
      <c r="V6" s="65"/>
      <c r="W6" s="65"/>
      <c r="X6" s="65"/>
      <c r="Y6" s="69"/>
      <c r="Z6" s="212"/>
      <c r="AA6" s="212"/>
      <c r="AB6" s="212"/>
      <c r="AC6" s="212"/>
      <c r="AD6" s="212"/>
      <c r="AE6" s="212"/>
      <c r="AF6" s="212"/>
      <c r="AG6" s="212"/>
      <c r="AH6" s="65"/>
      <c r="AI6" s="65"/>
      <c r="AJ6" s="65"/>
      <c r="AK6" s="65"/>
      <c r="AL6" s="65"/>
      <c r="AM6" s="65"/>
      <c r="AN6" s="65"/>
      <c r="AO6" s="69"/>
    </row>
    <row r="7" spans="1:41" ht="15.75">
      <c r="A7" s="65"/>
      <c r="B7" s="66"/>
      <c r="C7" s="65"/>
      <c r="D7" s="65"/>
      <c r="E7" s="65"/>
      <c r="F7" s="65"/>
      <c r="G7" s="65"/>
      <c r="H7" s="65"/>
      <c r="I7" s="65"/>
      <c r="J7" s="214" t="s">
        <v>255</v>
      </c>
      <c r="K7" s="214"/>
      <c r="L7" s="214"/>
      <c r="M7" s="214"/>
      <c r="N7" s="214"/>
      <c r="O7" s="214"/>
      <c r="P7" s="214"/>
      <c r="Q7" s="214"/>
      <c r="R7" s="214"/>
      <c r="S7" s="65"/>
      <c r="T7" s="65"/>
      <c r="U7" s="65"/>
      <c r="V7" s="65"/>
      <c r="W7" s="65"/>
      <c r="X7" s="65"/>
      <c r="Y7" s="69"/>
      <c r="Z7" s="213" t="s">
        <v>257</v>
      </c>
      <c r="AA7" s="213"/>
      <c r="AB7" s="213"/>
      <c r="AC7" s="213"/>
      <c r="AD7" s="213"/>
      <c r="AE7" s="213"/>
      <c r="AF7" s="213"/>
      <c r="AG7" s="213"/>
      <c r="AH7" s="68"/>
      <c r="AI7" s="68"/>
      <c r="AJ7" s="68"/>
      <c r="AK7" s="68"/>
      <c r="AL7" s="65"/>
      <c r="AM7" s="65"/>
      <c r="AN7" s="65"/>
      <c r="AO7" s="69"/>
    </row>
    <row r="8" spans="1:41" ht="15.75">
      <c r="A8" s="65"/>
      <c r="B8" s="66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9"/>
      <c r="Z8" s="233"/>
      <c r="AA8" s="233"/>
      <c r="AB8" s="233"/>
      <c r="AC8" s="233"/>
      <c r="AD8" s="233"/>
      <c r="AE8" s="233"/>
      <c r="AF8" s="233"/>
      <c r="AG8" s="233"/>
      <c r="AH8" s="82"/>
      <c r="AI8" s="82"/>
      <c r="AJ8" s="82"/>
      <c r="AK8" s="82"/>
      <c r="AL8" s="82"/>
      <c r="AM8" s="82"/>
      <c r="AN8" s="82"/>
      <c r="AO8" s="69"/>
    </row>
    <row r="9" spans="1:41" ht="15.75">
      <c r="A9" s="65"/>
      <c r="B9" s="66"/>
      <c r="C9" s="65"/>
      <c r="D9" s="259" t="s">
        <v>214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65"/>
      <c r="W9" s="65"/>
      <c r="X9" s="65"/>
      <c r="Y9" s="69"/>
      <c r="Z9" s="233"/>
      <c r="AA9" s="233"/>
      <c r="AB9" s="233"/>
      <c r="AC9" s="233"/>
      <c r="AD9" s="233"/>
      <c r="AE9" s="233"/>
      <c r="AF9" s="233"/>
      <c r="AG9" s="233"/>
      <c r="AH9" s="82"/>
      <c r="AI9" s="82"/>
      <c r="AJ9" s="82"/>
      <c r="AK9" s="82"/>
      <c r="AL9" s="82"/>
      <c r="AM9" s="82"/>
      <c r="AN9" s="82"/>
      <c r="AO9" s="69"/>
    </row>
    <row r="10" spans="1:41" ht="15.75">
      <c r="A10" s="65"/>
      <c r="B10" s="66"/>
      <c r="C10" s="65"/>
      <c r="D10" s="65"/>
      <c r="E10" s="65"/>
      <c r="F10" s="65"/>
      <c r="G10" s="65"/>
      <c r="H10" s="65"/>
      <c r="I10" s="65"/>
      <c r="J10" s="65"/>
      <c r="K10" s="65" t="s">
        <v>97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9"/>
      <c r="Z10" s="65"/>
      <c r="AA10" s="65"/>
      <c r="AB10" s="65"/>
      <c r="AC10" s="65"/>
      <c r="AD10" s="65"/>
      <c r="AE10" s="65"/>
      <c r="AF10" s="65"/>
      <c r="AG10" s="81"/>
      <c r="AH10" s="81"/>
      <c r="AI10" s="81"/>
      <c r="AJ10" s="81"/>
      <c r="AK10" s="81"/>
      <c r="AL10" s="81"/>
      <c r="AM10" s="81"/>
      <c r="AN10" s="81"/>
      <c r="AO10" s="69"/>
    </row>
    <row r="11" spans="1:41" ht="15" customHeight="1">
      <c r="A11" s="238" t="s">
        <v>0</v>
      </c>
      <c r="B11" s="234" t="s">
        <v>1</v>
      </c>
      <c r="C11" s="209" t="s">
        <v>2</v>
      </c>
      <c r="D11" s="229" t="s">
        <v>28</v>
      </c>
      <c r="E11" s="246" t="s">
        <v>22</v>
      </c>
      <c r="F11" s="234" t="s">
        <v>4</v>
      </c>
      <c r="G11" s="234" t="s">
        <v>3</v>
      </c>
      <c r="H11" s="209" t="s">
        <v>27</v>
      </c>
      <c r="I11" s="209"/>
      <c r="J11" s="209"/>
      <c r="K11" s="209"/>
      <c r="L11" s="209"/>
      <c r="M11" s="209"/>
      <c r="N11" s="209" t="s">
        <v>8</v>
      </c>
      <c r="O11" s="209"/>
      <c r="P11" s="209"/>
      <c r="Q11" s="209"/>
      <c r="R11" s="209"/>
      <c r="S11" s="209"/>
      <c r="T11" s="250" t="s">
        <v>11</v>
      </c>
      <c r="U11" s="251"/>
      <c r="V11" s="251"/>
      <c r="W11" s="252"/>
      <c r="X11" s="209" t="s">
        <v>13</v>
      </c>
      <c r="Y11" s="263" t="s">
        <v>14</v>
      </c>
      <c r="Z11" s="234" t="s">
        <v>81</v>
      </c>
      <c r="AA11" s="234" t="s">
        <v>87</v>
      </c>
      <c r="AB11" s="234" t="s">
        <v>82</v>
      </c>
      <c r="AC11" s="234"/>
      <c r="AD11" s="234"/>
      <c r="AE11" s="234"/>
      <c r="AF11" s="234"/>
      <c r="AG11" s="234"/>
      <c r="AH11" s="223" t="s">
        <v>258</v>
      </c>
      <c r="AI11" s="224"/>
      <c r="AJ11" s="223" t="s">
        <v>259</v>
      </c>
      <c r="AK11" s="224"/>
      <c r="AL11" s="218" t="s">
        <v>93</v>
      </c>
      <c r="AM11" s="223" t="s">
        <v>262</v>
      </c>
      <c r="AN11" s="224"/>
      <c r="AO11" s="222" t="s">
        <v>83</v>
      </c>
    </row>
    <row r="12" spans="1:41" ht="12.75" customHeight="1">
      <c r="A12" s="239"/>
      <c r="B12" s="234"/>
      <c r="C12" s="209"/>
      <c r="D12" s="230"/>
      <c r="E12" s="247"/>
      <c r="F12" s="234"/>
      <c r="G12" s="234"/>
      <c r="H12" s="202" t="s">
        <v>5</v>
      </c>
      <c r="I12" s="203"/>
      <c r="J12" s="202" t="s">
        <v>25</v>
      </c>
      <c r="K12" s="203"/>
      <c r="L12" s="258" t="s">
        <v>80</v>
      </c>
      <c r="M12" s="258"/>
      <c r="N12" s="253" t="s">
        <v>9</v>
      </c>
      <c r="O12" s="254"/>
      <c r="P12" s="202" t="s">
        <v>10</v>
      </c>
      <c r="Q12" s="203"/>
      <c r="R12" s="223" t="s">
        <v>91</v>
      </c>
      <c r="S12" s="235"/>
      <c r="T12" s="209" t="s">
        <v>12</v>
      </c>
      <c r="U12" s="209"/>
      <c r="V12" s="202" t="s">
        <v>26</v>
      </c>
      <c r="W12" s="203"/>
      <c r="X12" s="209"/>
      <c r="Y12" s="263"/>
      <c r="Z12" s="234"/>
      <c r="AA12" s="234"/>
      <c r="AB12" s="241" t="s">
        <v>73</v>
      </c>
      <c r="AC12" s="207" t="s">
        <v>74</v>
      </c>
      <c r="AD12" s="207" t="s">
        <v>75</v>
      </c>
      <c r="AE12" s="207" t="s">
        <v>76</v>
      </c>
      <c r="AF12" s="207" t="s">
        <v>88</v>
      </c>
      <c r="AG12" s="242" t="s">
        <v>77</v>
      </c>
      <c r="AH12" s="225"/>
      <c r="AI12" s="226"/>
      <c r="AJ12" s="225"/>
      <c r="AK12" s="226"/>
      <c r="AL12" s="219"/>
      <c r="AM12" s="225"/>
      <c r="AN12" s="226"/>
      <c r="AO12" s="222"/>
    </row>
    <row r="13" spans="1:41" ht="73.5" customHeight="1">
      <c r="A13" s="239"/>
      <c r="B13" s="234"/>
      <c r="C13" s="209"/>
      <c r="D13" s="230"/>
      <c r="E13" s="247"/>
      <c r="F13" s="234"/>
      <c r="G13" s="234"/>
      <c r="H13" s="204"/>
      <c r="I13" s="205"/>
      <c r="J13" s="204"/>
      <c r="K13" s="205"/>
      <c r="L13" s="258"/>
      <c r="M13" s="258"/>
      <c r="N13" s="255"/>
      <c r="O13" s="256"/>
      <c r="P13" s="204"/>
      <c r="Q13" s="205"/>
      <c r="R13" s="236"/>
      <c r="S13" s="237"/>
      <c r="T13" s="209"/>
      <c r="U13" s="209"/>
      <c r="V13" s="204"/>
      <c r="W13" s="205"/>
      <c r="X13" s="209"/>
      <c r="Y13" s="263"/>
      <c r="Z13" s="234"/>
      <c r="AA13" s="234"/>
      <c r="AB13" s="241"/>
      <c r="AC13" s="208"/>
      <c r="AD13" s="208"/>
      <c r="AE13" s="208"/>
      <c r="AF13" s="208"/>
      <c r="AG13" s="243"/>
      <c r="AH13" s="227"/>
      <c r="AI13" s="228"/>
      <c r="AJ13" s="227"/>
      <c r="AK13" s="228"/>
      <c r="AL13" s="219"/>
      <c r="AM13" s="227"/>
      <c r="AN13" s="228"/>
      <c r="AO13" s="222"/>
    </row>
    <row r="14" spans="1:41" ht="60" customHeight="1">
      <c r="A14" s="240"/>
      <c r="B14" s="234"/>
      <c r="C14" s="209"/>
      <c r="D14" s="231"/>
      <c r="E14" s="248"/>
      <c r="F14" s="234"/>
      <c r="G14" s="234"/>
      <c r="H14" s="70" t="s">
        <v>92</v>
      </c>
      <c r="I14" s="64" t="s">
        <v>7</v>
      </c>
      <c r="J14" s="70" t="s">
        <v>92</v>
      </c>
      <c r="K14" s="64" t="s">
        <v>7</v>
      </c>
      <c r="L14" s="70" t="s">
        <v>92</v>
      </c>
      <c r="M14" s="64" t="s">
        <v>7</v>
      </c>
      <c r="N14" s="70" t="s">
        <v>92</v>
      </c>
      <c r="O14" s="64" t="s">
        <v>7</v>
      </c>
      <c r="P14" s="70" t="s">
        <v>6</v>
      </c>
      <c r="Q14" s="64" t="s">
        <v>7</v>
      </c>
      <c r="R14" s="70" t="s">
        <v>92</v>
      </c>
      <c r="S14" s="64" t="s">
        <v>7</v>
      </c>
      <c r="T14" s="70" t="s">
        <v>92</v>
      </c>
      <c r="U14" s="64" t="s">
        <v>7</v>
      </c>
      <c r="V14" s="70" t="s">
        <v>6</v>
      </c>
      <c r="W14" s="64" t="s">
        <v>7</v>
      </c>
      <c r="X14" s="209"/>
      <c r="Y14" s="263"/>
      <c r="Z14" s="234"/>
      <c r="AA14" s="234"/>
      <c r="AB14" s="83"/>
      <c r="AC14" s="83"/>
      <c r="AD14" s="83"/>
      <c r="AE14" s="83"/>
      <c r="AF14" s="83"/>
      <c r="AG14" s="84"/>
      <c r="AH14" s="84" t="s">
        <v>92</v>
      </c>
      <c r="AI14" s="84" t="s">
        <v>248</v>
      </c>
      <c r="AJ14" s="84" t="s">
        <v>92</v>
      </c>
      <c r="AK14" s="84" t="s">
        <v>248</v>
      </c>
      <c r="AL14" s="220"/>
      <c r="AM14" s="84" t="s">
        <v>92</v>
      </c>
      <c r="AN14" s="84" t="s">
        <v>248</v>
      </c>
      <c r="AO14" s="222"/>
    </row>
    <row r="15" spans="1:41" ht="15.75">
      <c r="A15" s="64">
        <v>1</v>
      </c>
      <c r="B15" s="70">
        <v>2</v>
      </c>
      <c r="C15" s="64">
        <v>3</v>
      </c>
      <c r="D15" s="64"/>
      <c r="E15" s="64">
        <v>4</v>
      </c>
      <c r="F15" s="64">
        <v>5</v>
      </c>
      <c r="G15" s="64">
        <v>6</v>
      </c>
      <c r="H15" s="64">
        <v>9</v>
      </c>
      <c r="I15" s="64">
        <v>10</v>
      </c>
      <c r="J15" s="64">
        <v>11</v>
      </c>
      <c r="K15" s="64">
        <v>12</v>
      </c>
      <c r="L15" s="64">
        <v>13</v>
      </c>
      <c r="M15" s="64">
        <v>14</v>
      </c>
      <c r="N15" s="64">
        <v>15</v>
      </c>
      <c r="O15" s="64">
        <v>16</v>
      </c>
      <c r="P15" s="64">
        <v>17</v>
      </c>
      <c r="Q15" s="64">
        <v>18</v>
      </c>
      <c r="R15" s="64">
        <v>19</v>
      </c>
      <c r="S15" s="64">
        <v>20</v>
      </c>
      <c r="T15" s="64">
        <v>21</v>
      </c>
      <c r="U15" s="64">
        <v>22</v>
      </c>
      <c r="V15" s="64">
        <v>23</v>
      </c>
      <c r="W15" s="64">
        <v>24</v>
      </c>
      <c r="X15" s="64">
        <v>25</v>
      </c>
      <c r="Y15" s="144">
        <v>26</v>
      </c>
      <c r="Z15" s="64">
        <v>27</v>
      </c>
      <c r="AA15" s="64">
        <v>28</v>
      </c>
      <c r="AB15" s="64">
        <v>29</v>
      </c>
      <c r="AC15" s="64">
        <v>30</v>
      </c>
      <c r="AD15" s="64">
        <v>31</v>
      </c>
      <c r="AE15" s="64">
        <v>32</v>
      </c>
      <c r="AF15" s="64">
        <v>33</v>
      </c>
      <c r="AG15" s="85">
        <v>34</v>
      </c>
      <c r="AH15" s="85">
        <v>35</v>
      </c>
      <c r="AI15" s="85">
        <v>36</v>
      </c>
      <c r="AJ15" s="85">
        <v>37</v>
      </c>
      <c r="AK15" s="85">
        <v>38</v>
      </c>
      <c r="AL15" s="85">
        <v>39</v>
      </c>
      <c r="AM15" s="85">
        <v>39</v>
      </c>
      <c r="AN15" s="85">
        <v>40</v>
      </c>
      <c r="AO15" s="86">
        <v>41</v>
      </c>
    </row>
    <row r="16" spans="1:41" ht="15.75">
      <c r="A16" s="71" t="s">
        <v>16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7"/>
      <c r="V16" s="77"/>
      <c r="W16" s="77"/>
      <c r="X16" s="77"/>
      <c r="Y16" s="78"/>
      <c r="Z16" s="73"/>
      <c r="AA16" s="73"/>
      <c r="AB16" s="73"/>
      <c r="AC16" s="73"/>
      <c r="AD16" s="73"/>
      <c r="AE16" s="77"/>
      <c r="AF16" s="77"/>
      <c r="AG16" s="88"/>
      <c r="AH16" s="88"/>
      <c r="AI16" s="88"/>
      <c r="AJ16" s="88"/>
      <c r="AK16" s="88"/>
      <c r="AL16" s="88"/>
      <c r="AM16" s="88"/>
      <c r="AN16" s="88"/>
      <c r="AO16" s="91"/>
    </row>
    <row r="17" spans="1:41" ht="15" customHeight="1">
      <c r="A17" s="73">
        <v>1</v>
      </c>
      <c r="B17" s="72" t="s">
        <v>115</v>
      </c>
      <c r="C17" s="158" t="s">
        <v>116</v>
      </c>
      <c r="D17" s="73"/>
      <c r="E17" s="73">
        <v>1</v>
      </c>
      <c r="F17" s="73"/>
      <c r="G17" s="73"/>
      <c r="H17" s="75">
        <v>0</v>
      </c>
      <c r="I17" s="73">
        <f aca="true" t="shared" si="0" ref="I17:I45">G17*H17</f>
        <v>0</v>
      </c>
      <c r="J17" s="73"/>
      <c r="K17" s="73">
        <f aca="true" t="shared" si="1" ref="K17:K45">G17*J17</f>
        <v>0</v>
      </c>
      <c r="L17" s="73"/>
      <c r="M17" s="76">
        <f aca="true" t="shared" si="2" ref="M17:M25">G17*L17</f>
        <v>0</v>
      </c>
      <c r="N17" s="73"/>
      <c r="O17" s="73"/>
      <c r="P17" s="73"/>
      <c r="Q17" s="73"/>
      <c r="R17" s="73"/>
      <c r="S17" s="73"/>
      <c r="T17" s="75"/>
      <c r="U17" s="77">
        <f>G17*T17</f>
        <v>0</v>
      </c>
      <c r="V17" s="77"/>
      <c r="W17" s="77"/>
      <c r="X17" s="77">
        <f>G17+I17+K17+M17+O17+Q17+U17+W17</f>
        <v>0</v>
      </c>
      <c r="Y17" s="78">
        <f aca="true" t="shared" si="3" ref="Y17:Y45">X17*2</f>
        <v>0</v>
      </c>
      <c r="Z17" s="73"/>
      <c r="AA17" s="73">
        <f aca="true" t="shared" si="4" ref="AA17:AA45">G17</f>
        <v>0</v>
      </c>
      <c r="AB17" s="73"/>
      <c r="AC17" s="73"/>
      <c r="AD17" s="73"/>
      <c r="AE17" s="77"/>
      <c r="AF17" s="77"/>
      <c r="AG17" s="88">
        <f>AE17*AB17*AC17</f>
        <v>0</v>
      </c>
      <c r="AH17" s="88"/>
      <c r="AI17" s="88"/>
      <c r="AJ17" s="88"/>
      <c r="AK17" s="88"/>
      <c r="AL17" s="88"/>
      <c r="AM17" s="88"/>
      <c r="AN17" s="88"/>
      <c r="AO17" s="91">
        <f aca="true" t="shared" si="5" ref="AO17:AO45">Y17*12+AA17+AG17+AL17+AI17*12+AK17*12</f>
        <v>0</v>
      </c>
    </row>
    <row r="18" spans="1:41" ht="15.75">
      <c r="A18" s="73">
        <v>2</v>
      </c>
      <c r="B18" s="72" t="s">
        <v>117</v>
      </c>
      <c r="C18" s="158" t="s">
        <v>242</v>
      </c>
      <c r="D18" s="73"/>
      <c r="E18" s="73">
        <v>1</v>
      </c>
      <c r="F18" s="73"/>
      <c r="G18" s="73"/>
      <c r="H18" s="75"/>
      <c r="I18" s="73"/>
      <c r="J18" s="73"/>
      <c r="K18" s="73"/>
      <c r="L18" s="73"/>
      <c r="M18" s="76"/>
      <c r="N18" s="73"/>
      <c r="O18" s="73"/>
      <c r="P18" s="73"/>
      <c r="Q18" s="73"/>
      <c r="R18" s="73"/>
      <c r="S18" s="73"/>
      <c r="T18" s="75"/>
      <c r="U18" s="77">
        <f aca="true" t="shared" si="6" ref="U18:U25">G18*T18</f>
        <v>0</v>
      </c>
      <c r="V18" s="77"/>
      <c r="W18" s="77"/>
      <c r="X18" s="77">
        <f aca="true" t="shared" si="7" ref="X18:X45">G18+I18+K18+M18+O18+Q18+U18+W18</f>
        <v>0</v>
      </c>
      <c r="Y18" s="78">
        <f t="shared" si="3"/>
        <v>0</v>
      </c>
      <c r="Z18" s="73"/>
      <c r="AA18" s="73">
        <f t="shared" si="4"/>
        <v>0</v>
      </c>
      <c r="AB18" s="73"/>
      <c r="AC18" s="73">
        <f aca="true" t="shared" si="8" ref="AC18:AC40">E18</f>
        <v>1</v>
      </c>
      <c r="AD18" s="73">
        <f aca="true" t="shared" si="9" ref="AD18:AD40">Y18-U18-U18</f>
        <v>0</v>
      </c>
      <c r="AE18" s="77">
        <f>AD18/29.3</f>
        <v>0</v>
      </c>
      <c r="AF18" s="77"/>
      <c r="AG18" s="88">
        <f>AE18*AB18*AC18</f>
        <v>0</v>
      </c>
      <c r="AH18" s="88"/>
      <c r="AI18" s="88"/>
      <c r="AJ18" s="88"/>
      <c r="AK18" s="88"/>
      <c r="AL18" s="88"/>
      <c r="AM18" s="88"/>
      <c r="AN18" s="88"/>
      <c r="AO18" s="91">
        <f t="shared" si="5"/>
        <v>0</v>
      </c>
    </row>
    <row r="19" spans="1:41" ht="15.75">
      <c r="A19" s="73">
        <v>3</v>
      </c>
      <c r="B19" s="72" t="s">
        <v>117</v>
      </c>
      <c r="C19" s="158" t="s">
        <v>150</v>
      </c>
      <c r="D19" s="73"/>
      <c r="E19" s="73">
        <v>1</v>
      </c>
      <c r="F19" s="73"/>
      <c r="G19" s="73"/>
      <c r="H19" s="75"/>
      <c r="I19" s="73"/>
      <c r="J19" s="73"/>
      <c r="K19" s="73"/>
      <c r="L19" s="73"/>
      <c r="M19" s="76"/>
      <c r="N19" s="73"/>
      <c r="O19" s="73"/>
      <c r="P19" s="73"/>
      <c r="Q19" s="73"/>
      <c r="R19" s="73"/>
      <c r="S19" s="73"/>
      <c r="T19" s="75"/>
      <c r="U19" s="77">
        <f t="shared" si="6"/>
        <v>0</v>
      </c>
      <c r="V19" s="77"/>
      <c r="W19" s="77"/>
      <c r="X19" s="77">
        <f t="shared" si="7"/>
        <v>0</v>
      </c>
      <c r="Y19" s="78">
        <f t="shared" si="3"/>
        <v>0</v>
      </c>
      <c r="Z19" s="73"/>
      <c r="AA19" s="73">
        <f t="shared" si="4"/>
        <v>0</v>
      </c>
      <c r="AB19" s="73"/>
      <c r="AC19" s="73">
        <f t="shared" si="8"/>
        <v>1</v>
      </c>
      <c r="AD19" s="73">
        <f t="shared" si="9"/>
        <v>0</v>
      </c>
      <c r="AE19" s="77">
        <f aca="true" t="shared" si="10" ref="AE19:AE40">AD19/29.3</f>
        <v>0</v>
      </c>
      <c r="AF19" s="77"/>
      <c r="AG19" s="88">
        <f>AE19*AB19*AC19</f>
        <v>0</v>
      </c>
      <c r="AH19" s="88"/>
      <c r="AI19" s="88"/>
      <c r="AJ19" s="88"/>
      <c r="AK19" s="88"/>
      <c r="AL19" s="88"/>
      <c r="AM19" s="88"/>
      <c r="AN19" s="88"/>
      <c r="AO19" s="91">
        <f t="shared" si="5"/>
        <v>0</v>
      </c>
    </row>
    <row r="20" spans="1:41" ht="15.75">
      <c r="A20" s="73">
        <v>4</v>
      </c>
      <c r="B20" s="72" t="s">
        <v>117</v>
      </c>
      <c r="C20" s="158" t="s">
        <v>245</v>
      </c>
      <c r="D20" s="73"/>
      <c r="E20" s="73">
        <v>1</v>
      </c>
      <c r="F20" s="73"/>
      <c r="G20" s="73"/>
      <c r="H20" s="75"/>
      <c r="I20" s="73"/>
      <c r="J20" s="73"/>
      <c r="K20" s="73"/>
      <c r="L20" s="73"/>
      <c r="M20" s="76"/>
      <c r="N20" s="73"/>
      <c r="O20" s="73"/>
      <c r="P20" s="73"/>
      <c r="Q20" s="73"/>
      <c r="R20" s="73"/>
      <c r="S20" s="73"/>
      <c r="T20" s="75"/>
      <c r="U20" s="77">
        <f t="shared" si="6"/>
        <v>0</v>
      </c>
      <c r="V20" s="77"/>
      <c r="W20" s="77"/>
      <c r="X20" s="77">
        <f t="shared" si="7"/>
        <v>0</v>
      </c>
      <c r="Y20" s="78">
        <f t="shared" si="3"/>
        <v>0</v>
      </c>
      <c r="Z20" s="73"/>
      <c r="AA20" s="73">
        <f t="shared" si="4"/>
        <v>0</v>
      </c>
      <c r="AB20" s="73"/>
      <c r="AC20" s="73">
        <f t="shared" si="8"/>
        <v>1</v>
      </c>
      <c r="AD20" s="73">
        <f t="shared" si="9"/>
        <v>0</v>
      </c>
      <c r="AE20" s="77">
        <f t="shared" si="10"/>
        <v>0</v>
      </c>
      <c r="AF20" s="77"/>
      <c r="AG20" s="88">
        <f>AE20*AB20*AC20</f>
        <v>0</v>
      </c>
      <c r="AH20" s="88"/>
      <c r="AI20" s="88"/>
      <c r="AJ20" s="88"/>
      <c r="AK20" s="88"/>
      <c r="AL20" s="88"/>
      <c r="AM20" s="88"/>
      <c r="AN20" s="88"/>
      <c r="AO20" s="91">
        <f t="shared" si="5"/>
        <v>0</v>
      </c>
    </row>
    <row r="21" spans="1:41" ht="15.75">
      <c r="A21" s="73">
        <v>5</v>
      </c>
      <c r="B21" s="72" t="s">
        <v>117</v>
      </c>
      <c r="C21" s="158" t="s">
        <v>244</v>
      </c>
      <c r="D21" s="73"/>
      <c r="E21" s="73">
        <v>1</v>
      </c>
      <c r="F21" s="73"/>
      <c r="G21" s="73">
        <f aca="true" t="shared" si="11" ref="G21:G45">D21*E21</f>
        <v>0</v>
      </c>
      <c r="H21" s="75"/>
      <c r="I21" s="73">
        <f t="shared" si="0"/>
        <v>0</v>
      </c>
      <c r="J21" s="73"/>
      <c r="K21" s="73">
        <f t="shared" si="1"/>
        <v>0</v>
      </c>
      <c r="L21" s="73"/>
      <c r="M21" s="76">
        <f t="shared" si="2"/>
        <v>0</v>
      </c>
      <c r="N21" s="73"/>
      <c r="O21" s="73"/>
      <c r="P21" s="73"/>
      <c r="Q21" s="73"/>
      <c r="R21" s="73"/>
      <c r="S21" s="73"/>
      <c r="T21" s="75"/>
      <c r="U21" s="77">
        <f t="shared" si="6"/>
        <v>0</v>
      </c>
      <c r="V21" s="77"/>
      <c r="W21" s="77"/>
      <c r="X21" s="77">
        <f t="shared" si="7"/>
        <v>0</v>
      </c>
      <c r="Y21" s="78">
        <f t="shared" si="3"/>
        <v>0</v>
      </c>
      <c r="Z21" s="73"/>
      <c r="AA21" s="73">
        <f t="shared" si="4"/>
        <v>0</v>
      </c>
      <c r="AB21" s="73"/>
      <c r="AC21" s="73">
        <f t="shared" si="8"/>
        <v>1</v>
      </c>
      <c r="AD21" s="73">
        <f t="shared" si="9"/>
        <v>0</v>
      </c>
      <c r="AE21" s="77">
        <f t="shared" si="10"/>
        <v>0</v>
      </c>
      <c r="AF21" s="77"/>
      <c r="AG21" s="88">
        <f aca="true" t="shared" si="12" ref="AG21:AG40">AE21*AB21*AC21</f>
        <v>0</v>
      </c>
      <c r="AH21" s="88"/>
      <c r="AI21" s="88"/>
      <c r="AJ21" s="88"/>
      <c r="AK21" s="88"/>
      <c r="AL21" s="88"/>
      <c r="AM21" s="88"/>
      <c r="AN21" s="88"/>
      <c r="AO21" s="91">
        <f t="shared" si="5"/>
        <v>0</v>
      </c>
    </row>
    <row r="22" spans="1:41" ht="15.75">
      <c r="A22" s="73">
        <v>6</v>
      </c>
      <c r="B22" s="72" t="s">
        <v>117</v>
      </c>
      <c r="C22" s="158" t="s">
        <v>118</v>
      </c>
      <c r="D22" s="73"/>
      <c r="E22" s="73">
        <v>1</v>
      </c>
      <c r="F22" s="73"/>
      <c r="G22" s="73">
        <f t="shared" si="11"/>
        <v>0</v>
      </c>
      <c r="H22" s="75"/>
      <c r="I22" s="73">
        <f t="shared" si="0"/>
        <v>0</v>
      </c>
      <c r="J22" s="73"/>
      <c r="K22" s="73">
        <f t="shared" si="1"/>
        <v>0</v>
      </c>
      <c r="L22" s="73"/>
      <c r="M22" s="76">
        <f t="shared" si="2"/>
        <v>0</v>
      </c>
      <c r="N22" s="73"/>
      <c r="O22" s="73"/>
      <c r="P22" s="73"/>
      <c r="Q22" s="73"/>
      <c r="R22" s="73"/>
      <c r="S22" s="73"/>
      <c r="T22" s="75"/>
      <c r="U22" s="77">
        <f t="shared" si="6"/>
        <v>0</v>
      </c>
      <c r="V22" s="77"/>
      <c r="W22" s="77"/>
      <c r="X22" s="77">
        <f t="shared" si="7"/>
        <v>0</v>
      </c>
      <c r="Y22" s="78">
        <f t="shared" si="3"/>
        <v>0</v>
      </c>
      <c r="Z22" s="73"/>
      <c r="AA22" s="73">
        <f t="shared" si="4"/>
        <v>0</v>
      </c>
      <c r="AB22" s="73"/>
      <c r="AC22" s="73">
        <f t="shared" si="8"/>
        <v>1</v>
      </c>
      <c r="AD22" s="73">
        <f t="shared" si="9"/>
        <v>0</v>
      </c>
      <c r="AE22" s="77">
        <f t="shared" si="10"/>
        <v>0</v>
      </c>
      <c r="AF22" s="77"/>
      <c r="AG22" s="88">
        <f t="shared" si="12"/>
        <v>0</v>
      </c>
      <c r="AH22" s="88"/>
      <c r="AI22" s="88"/>
      <c r="AJ22" s="88"/>
      <c r="AK22" s="88"/>
      <c r="AL22" s="88"/>
      <c r="AM22" s="88"/>
      <c r="AN22" s="88"/>
      <c r="AO22" s="91">
        <f t="shared" si="5"/>
        <v>0</v>
      </c>
    </row>
    <row r="23" spans="1:41" ht="15.75">
      <c r="A23" s="73">
        <v>7</v>
      </c>
      <c r="B23" s="72" t="s">
        <v>117</v>
      </c>
      <c r="C23" s="158" t="s">
        <v>119</v>
      </c>
      <c r="D23" s="73"/>
      <c r="E23" s="73">
        <v>1</v>
      </c>
      <c r="F23" s="73"/>
      <c r="G23" s="73">
        <f t="shared" si="11"/>
        <v>0</v>
      </c>
      <c r="H23" s="75"/>
      <c r="I23" s="73">
        <f t="shared" si="0"/>
        <v>0</v>
      </c>
      <c r="J23" s="75"/>
      <c r="K23" s="73">
        <f t="shared" si="1"/>
        <v>0</v>
      </c>
      <c r="L23" s="73"/>
      <c r="M23" s="76">
        <f t="shared" si="2"/>
        <v>0</v>
      </c>
      <c r="N23" s="73"/>
      <c r="O23" s="73"/>
      <c r="P23" s="73"/>
      <c r="Q23" s="73"/>
      <c r="R23" s="73"/>
      <c r="S23" s="73"/>
      <c r="T23" s="75"/>
      <c r="U23" s="77">
        <f>G23*T23</f>
        <v>0</v>
      </c>
      <c r="V23" s="77"/>
      <c r="W23" s="77"/>
      <c r="X23" s="77">
        <f t="shared" si="7"/>
        <v>0</v>
      </c>
      <c r="Y23" s="78">
        <f t="shared" si="3"/>
        <v>0</v>
      </c>
      <c r="Z23" s="73"/>
      <c r="AA23" s="73">
        <f t="shared" si="4"/>
        <v>0</v>
      </c>
      <c r="AB23" s="73"/>
      <c r="AC23" s="73">
        <f t="shared" si="8"/>
        <v>1</v>
      </c>
      <c r="AD23" s="73">
        <f t="shared" si="9"/>
        <v>0</v>
      </c>
      <c r="AE23" s="77">
        <f t="shared" si="10"/>
        <v>0</v>
      </c>
      <c r="AF23" s="77"/>
      <c r="AG23" s="88">
        <f t="shared" si="12"/>
        <v>0</v>
      </c>
      <c r="AH23" s="88"/>
      <c r="AI23" s="88"/>
      <c r="AJ23" s="88"/>
      <c r="AK23" s="88"/>
      <c r="AL23" s="88"/>
      <c r="AM23" s="88"/>
      <c r="AN23" s="88"/>
      <c r="AO23" s="91">
        <f t="shared" si="5"/>
        <v>0</v>
      </c>
    </row>
    <row r="24" spans="1:41" ht="15.75">
      <c r="A24" s="73">
        <v>8</v>
      </c>
      <c r="B24" s="72" t="s">
        <v>117</v>
      </c>
      <c r="C24" s="158" t="s">
        <v>241</v>
      </c>
      <c r="D24" s="73"/>
      <c r="E24" s="73">
        <v>1</v>
      </c>
      <c r="F24" s="73"/>
      <c r="G24" s="73">
        <f t="shared" si="11"/>
        <v>0</v>
      </c>
      <c r="H24" s="75"/>
      <c r="I24" s="73">
        <f t="shared" si="0"/>
        <v>0</v>
      </c>
      <c r="J24" s="75"/>
      <c r="K24" s="73">
        <f t="shared" si="1"/>
        <v>0</v>
      </c>
      <c r="L24" s="73"/>
      <c r="M24" s="76">
        <f t="shared" si="2"/>
        <v>0</v>
      </c>
      <c r="N24" s="73"/>
      <c r="O24" s="73"/>
      <c r="P24" s="73"/>
      <c r="Q24" s="73"/>
      <c r="R24" s="73"/>
      <c r="S24" s="73"/>
      <c r="T24" s="75"/>
      <c r="U24" s="77">
        <f t="shared" si="6"/>
        <v>0</v>
      </c>
      <c r="V24" s="77"/>
      <c r="W24" s="77"/>
      <c r="X24" s="77">
        <f t="shared" si="7"/>
        <v>0</v>
      </c>
      <c r="Y24" s="78">
        <f t="shared" si="3"/>
        <v>0</v>
      </c>
      <c r="Z24" s="73"/>
      <c r="AA24" s="73">
        <f t="shared" si="4"/>
        <v>0</v>
      </c>
      <c r="AB24" s="73"/>
      <c r="AC24" s="73">
        <f t="shared" si="8"/>
        <v>1</v>
      </c>
      <c r="AD24" s="73">
        <f t="shared" si="9"/>
        <v>0</v>
      </c>
      <c r="AE24" s="77">
        <f t="shared" si="10"/>
        <v>0</v>
      </c>
      <c r="AF24" s="77"/>
      <c r="AG24" s="88">
        <f t="shared" si="12"/>
        <v>0</v>
      </c>
      <c r="AH24" s="88"/>
      <c r="AI24" s="88"/>
      <c r="AJ24" s="88"/>
      <c r="AK24" s="88"/>
      <c r="AL24" s="88"/>
      <c r="AM24" s="88"/>
      <c r="AN24" s="88"/>
      <c r="AO24" s="91">
        <f t="shared" si="5"/>
        <v>0</v>
      </c>
    </row>
    <row r="25" spans="1:41" ht="15.75">
      <c r="A25" s="73">
        <v>9</v>
      </c>
      <c r="B25" s="72" t="s">
        <v>117</v>
      </c>
      <c r="C25" s="158" t="s">
        <v>121</v>
      </c>
      <c r="D25" s="73"/>
      <c r="E25" s="73">
        <v>1</v>
      </c>
      <c r="F25" s="73"/>
      <c r="G25" s="73">
        <f t="shared" si="11"/>
        <v>0</v>
      </c>
      <c r="H25" s="75"/>
      <c r="I25" s="73">
        <f t="shared" si="0"/>
        <v>0</v>
      </c>
      <c r="J25" s="73"/>
      <c r="K25" s="73">
        <f t="shared" si="1"/>
        <v>0</v>
      </c>
      <c r="L25" s="75"/>
      <c r="M25" s="76">
        <f t="shared" si="2"/>
        <v>0</v>
      </c>
      <c r="N25" s="73"/>
      <c r="O25" s="73"/>
      <c r="P25" s="73"/>
      <c r="Q25" s="73"/>
      <c r="R25" s="73"/>
      <c r="S25" s="73"/>
      <c r="T25" s="75"/>
      <c r="U25" s="77">
        <f t="shared" si="6"/>
        <v>0</v>
      </c>
      <c r="V25" s="77"/>
      <c r="W25" s="77"/>
      <c r="X25" s="77">
        <f t="shared" si="7"/>
        <v>0</v>
      </c>
      <c r="Y25" s="78">
        <f t="shared" si="3"/>
        <v>0</v>
      </c>
      <c r="Z25" s="73"/>
      <c r="AA25" s="73">
        <f t="shared" si="4"/>
        <v>0</v>
      </c>
      <c r="AB25" s="73"/>
      <c r="AC25" s="73">
        <f t="shared" si="8"/>
        <v>1</v>
      </c>
      <c r="AD25" s="73">
        <f t="shared" si="9"/>
        <v>0</v>
      </c>
      <c r="AE25" s="77">
        <f t="shared" si="10"/>
        <v>0</v>
      </c>
      <c r="AF25" s="77"/>
      <c r="AG25" s="88">
        <f t="shared" si="12"/>
        <v>0</v>
      </c>
      <c r="AH25" s="88"/>
      <c r="AI25" s="88"/>
      <c r="AJ25" s="88"/>
      <c r="AK25" s="88"/>
      <c r="AL25" s="88"/>
      <c r="AM25" s="88"/>
      <c r="AN25" s="88"/>
      <c r="AO25" s="91">
        <f t="shared" si="5"/>
        <v>0</v>
      </c>
    </row>
    <row r="26" spans="1:41" ht="15.75">
      <c r="A26" s="73">
        <v>10</v>
      </c>
      <c r="B26" s="72" t="s">
        <v>117</v>
      </c>
      <c r="C26" s="158" t="s">
        <v>122</v>
      </c>
      <c r="D26" s="73"/>
      <c r="E26" s="73">
        <v>1</v>
      </c>
      <c r="F26" s="73"/>
      <c r="G26" s="73">
        <f t="shared" si="11"/>
        <v>0</v>
      </c>
      <c r="H26" s="75"/>
      <c r="I26" s="73">
        <f t="shared" si="0"/>
        <v>0</v>
      </c>
      <c r="J26" s="73">
        <v>0.2</v>
      </c>
      <c r="K26" s="73">
        <f t="shared" si="1"/>
        <v>0</v>
      </c>
      <c r="L26" s="75"/>
      <c r="M26" s="76">
        <f>G26*L26</f>
        <v>0</v>
      </c>
      <c r="N26" s="73"/>
      <c r="O26" s="73"/>
      <c r="P26" s="73"/>
      <c r="Q26" s="73"/>
      <c r="R26" s="73"/>
      <c r="S26" s="73"/>
      <c r="T26" s="75"/>
      <c r="U26" s="77">
        <f>G26*T26</f>
        <v>0</v>
      </c>
      <c r="V26" s="77"/>
      <c r="W26" s="77"/>
      <c r="X26" s="77">
        <f t="shared" si="7"/>
        <v>0</v>
      </c>
      <c r="Y26" s="78">
        <f t="shared" si="3"/>
        <v>0</v>
      </c>
      <c r="Z26" s="73"/>
      <c r="AA26" s="73">
        <f t="shared" si="4"/>
        <v>0</v>
      </c>
      <c r="AB26" s="73"/>
      <c r="AC26" s="73">
        <f t="shared" si="8"/>
        <v>1</v>
      </c>
      <c r="AD26" s="73">
        <f t="shared" si="9"/>
        <v>0</v>
      </c>
      <c r="AE26" s="77">
        <f t="shared" si="10"/>
        <v>0</v>
      </c>
      <c r="AF26" s="77"/>
      <c r="AG26" s="88">
        <f t="shared" si="12"/>
        <v>0</v>
      </c>
      <c r="AH26" s="88"/>
      <c r="AI26" s="88"/>
      <c r="AJ26" s="88"/>
      <c r="AK26" s="88"/>
      <c r="AL26" s="88"/>
      <c r="AM26" s="88"/>
      <c r="AN26" s="88"/>
      <c r="AO26" s="91">
        <f t="shared" si="5"/>
        <v>0</v>
      </c>
    </row>
    <row r="27" spans="1:41" ht="15.75">
      <c r="A27" s="73">
        <v>11</v>
      </c>
      <c r="B27" s="72" t="s">
        <v>117</v>
      </c>
      <c r="C27" s="158" t="s">
        <v>123</v>
      </c>
      <c r="D27" s="73"/>
      <c r="E27" s="73">
        <v>1</v>
      </c>
      <c r="F27" s="73"/>
      <c r="G27" s="73">
        <f t="shared" si="11"/>
        <v>0</v>
      </c>
      <c r="H27" s="75"/>
      <c r="I27" s="73">
        <f t="shared" si="0"/>
        <v>0</v>
      </c>
      <c r="J27" s="73">
        <v>0.2</v>
      </c>
      <c r="K27" s="73">
        <f t="shared" si="1"/>
        <v>0</v>
      </c>
      <c r="L27" s="75"/>
      <c r="M27" s="76">
        <f aca="true" t="shared" si="13" ref="M27:M45">G27*L27</f>
        <v>0</v>
      </c>
      <c r="N27" s="73"/>
      <c r="O27" s="73"/>
      <c r="P27" s="73"/>
      <c r="Q27" s="73"/>
      <c r="R27" s="73"/>
      <c r="S27" s="73"/>
      <c r="T27" s="75"/>
      <c r="U27" s="77">
        <f aca="true" t="shared" si="14" ref="U27:U45">G27*T27</f>
        <v>0</v>
      </c>
      <c r="V27" s="77"/>
      <c r="W27" s="77"/>
      <c r="X27" s="77">
        <f t="shared" si="7"/>
        <v>0</v>
      </c>
      <c r="Y27" s="78">
        <f t="shared" si="3"/>
        <v>0</v>
      </c>
      <c r="Z27" s="73"/>
      <c r="AA27" s="73">
        <f t="shared" si="4"/>
        <v>0</v>
      </c>
      <c r="AB27" s="73"/>
      <c r="AC27" s="73">
        <f t="shared" si="8"/>
        <v>1</v>
      </c>
      <c r="AD27" s="73">
        <f t="shared" si="9"/>
        <v>0</v>
      </c>
      <c r="AE27" s="77">
        <f t="shared" si="10"/>
        <v>0</v>
      </c>
      <c r="AF27" s="77"/>
      <c r="AG27" s="88">
        <f t="shared" si="12"/>
        <v>0</v>
      </c>
      <c r="AH27" s="88"/>
      <c r="AI27" s="88"/>
      <c r="AJ27" s="88"/>
      <c r="AK27" s="88"/>
      <c r="AL27" s="88"/>
      <c r="AM27" s="88"/>
      <c r="AN27" s="88"/>
      <c r="AO27" s="91">
        <f t="shared" si="5"/>
        <v>0</v>
      </c>
    </row>
    <row r="28" spans="1:41" ht="15.75">
      <c r="A28" s="73">
        <v>12</v>
      </c>
      <c r="B28" s="72" t="s">
        <v>117</v>
      </c>
      <c r="C28" s="158" t="s">
        <v>124</v>
      </c>
      <c r="D28" s="73"/>
      <c r="E28" s="73">
        <v>1</v>
      </c>
      <c r="F28" s="73"/>
      <c r="G28" s="73">
        <f t="shared" si="11"/>
        <v>0</v>
      </c>
      <c r="H28" s="75"/>
      <c r="I28" s="73">
        <f t="shared" si="0"/>
        <v>0</v>
      </c>
      <c r="J28" s="73"/>
      <c r="K28" s="73">
        <f t="shared" si="1"/>
        <v>0</v>
      </c>
      <c r="L28" s="75"/>
      <c r="M28" s="76">
        <f t="shared" si="13"/>
        <v>0</v>
      </c>
      <c r="N28" s="73"/>
      <c r="O28" s="73"/>
      <c r="P28" s="73"/>
      <c r="Q28" s="73"/>
      <c r="R28" s="73"/>
      <c r="S28" s="73"/>
      <c r="T28" s="75"/>
      <c r="U28" s="77">
        <f t="shared" si="14"/>
        <v>0</v>
      </c>
      <c r="V28" s="77"/>
      <c r="W28" s="77"/>
      <c r="X28" s="77">
        <f t="shared" si="7"/>
        <v>0</v>
      </c>
      <c r="Y28" s="78">
        <f t="shared" si="3"/>
        <v>0</v>
      </c>
      <c r="Z28" s="73"/>
      <c r="AA28" s="73">
        <f t="shared" si="4"/>
        <v>0</v>
      </c>
      <c r="AB28" s="73"/>
      <c r="AC28" s="73">
        <f t="shared" si="8"/>
        <v>1</v>
      </c>
      <c r="AD28" s="73">
        <f t="shared" si="9"/>
        <v>0</v>
      </c>
      <c r="AE28" s="77">
        <f t="shared" si="10"/>
        <v>0</v>
      </c>
      <c r="AF28" s="77"/>
      <c r="AG28" s="88">
        <f t="shared" si="12"/>
        <v>0</v>
      </c>
      <c r="AH28" s="88"/>
      <c r="AI28" s="88"/>
      <c r="AJ28" s="88"/>
      <c r="AK28" s="88"/>
      <c r="AL28" s="88"/>
      <c r="AM28" s="88"/>
      <c r="AN28" s="88"/>
      <c r="AO28" s="91">
        <f t="shared" si="5"/>
        <v>0</v>
      </c>
    </row>
    <row r="29" spans="1:41" ht="15.75">
      <c r="A29" s="73">
        <v>13</v>
      </c>
      <c r="B29" s="72" t="s">
        <v>117</v>
      </c>
      <c r="C29" s="158" t="s">
        <v>125</v>
      </c>
      <c r="D29" s="73"/>
      <c r="E29" s="73">
        <v>1</v>
      </c>
      <c r="F29" s="73"/>
      <c r="G29" s="73">
        <f t="shared" si="11"/>
        <v>0</v>
      </c>
      <c r="H29" s="75"/>
      <c r="I29" s="73">
        <f t="shared" si="0"/>
        <v>0</v>
      </c>
      <c r="J29" s="73"/>
      <c r="K29" s="73">
        <f t="shared" si="1"/>
        <v>0</v>
      </c>
      <c r="L29" s="75"/>
      <c r="M29" s="76">
        <f t="shared" si="13"/>
        <v>0</v>
      </c>
      <c r="N29" s="73"/>
      <c r="O29" s="73"/>
      <c r="P29" s="73"/>
      <c r="Q29" s="73"/>
      <c r="R29" s="73"/>
      <c r="S29" s="73"/>
      <c r="T29" s="75"/>
      <c r="U29" s="77">
        <f t="shared" si="14"/>
        <v>0</v>
      </c>
      <c r="V29" s="77"/>
      <c r="W29" s="77"/>
      <c r="X29" s="77">
        <f t="shared" si="7"/>
        <v>0</v>
      </c>
      <c r="Y29" s="78">
        <f t="shared" si="3"/>
        <v>0</v>
      </c>
      <c r="Z29" s="73"/>
      <c r="AA29" s="73">
        <f t="shared" si="4"/>
        <v>0</v>
      </c>
      <c r="AB29" s="73"/>
      <c r="AC29" s="73">
        <f t="shared" si="8"/>
        <v>1</v>
      </c>
      <c r="AD29" s="73">
        <f t="shared" si="9"/>
        <v>0</v>
      </c>
      <c r="AE29" s="77">
        <f t="shared" si="10"/>
        <v>0</v>
      </c>
      <c r="AF29" s="77"/>
      <c r="AG29" s="88">
        <f t="shared" si="12"/>
        <v>0</v>
      </c>
      <c r="AH29" s="88"/>
      <c r="AI29" s="88"/>
      <c r="AJ29" s="88"/>
      <c r="AK29" s="88"/>
      <c r="AL29" s="88"/>
      <c r="AM29" s="88"/>
      <c r="AN29" s="88"/>
      <c r="AO29" s="91">
        <f t="shared" si="5"/>
        <v>0</v>
      </c>
    </row>
    <row r="30" spans="1:41" ht="15.75">
      <c r="A30" s="73">
        <v>14</v>
      </c>
      <c r="B30" s="72" t="s">
        <v>117</v>
      </c>
      <c r="C30" s="158" t="s">
        <v>126</v>
      </c>
      <c r="D30" s="73"/>
      <c r="E30" s="73">
        <v>1</v>
      </c>
      <c r="F30" s="73"/>
      <c r="G30" s="73">
        <f t="shared" si="11"/>
        <v>0</v>
      </c>
      <c r="H30" s="75"/>
      <c r="I30" s="73">
        <f t="shared" si="0"/>
        <v>0</v>
      </c>
      <c r="J30" s="73"/>
      <c r="K30" s="73">
        <f t="shared" si="1"/>
        <v>0</v>
      </c>
      <c r="L30" s="75"/>
      <c r="M30" s="76">
        <f t="shared" si="13"/>
        <v>0</v>
      </c>
      <c r="N30" s="73"/>
      <c r="O30" s="73"/>
      <c r="P30" s="73"/>
      <c r="Q30" s="73"/>
      <c r="R30" s="73"/>
      <c r="S30" s="73"/>
      <c r="T30" s="75"/>
      <c r="U30" s="77">
        <f t="shared" si="14"/>
        <v>0</v>
      </c>
      <c r="V30" s="77"/>
      <c r="W30" s="77"/>
      <c r="X30" s="77">
        <f t="shared" si="7"/>
        <v>0</v>
      </c>
      <c r="Y30" s="78">
        <f t="shared" si="3"/>
        <v>0</v>
      </c>
      <c r="Z30" s="73"/>
      <c r="AA30" s="73">
        <f t="shared" si="4"/>
        <v>0</v>
      </c>
      <c r="AB30" s="73"/>
      <c r="AC30" s="73">
        <f t="shared" si="8"/>
        <v>1</v>
      </c>
      <c r="AD30" s="73">
        <f t="shared" si="9"/>
        <v>0</v>
      </c>
      <c r="AE30" s="77">
        <f t="shared" si="10"/>
        <v>0</v>
      </c>
      <c r="AF30" s="77"/>
      <c r="AG30" s="88">
        <f t="shared" si="12"/>
        <v>0</v>
      </c>
      <c r="AH30" s="88"/>
      <c r="AI30" s="88"/>
      <c r="AJ30" s="88"/>
      <c r="AK30" s="88"/>
      <c r="AL30" s="88"/>
      <c r="AM30" s="88"/>
      <c r="AN30" s="88"/>
      <c r="AO30" s="91">
        <f t="shared" si="5"/>
        <v>0</v>
      </c>
    </row>
    <row r="31" spans="1:41" ht="15.75">
      <c r="A31" s="73">
        <v>15</v>
      </c>
      <c r="B31" s="72" t="s">
        <v>117</v>
      </c>
      <c r="C31" s="158" t="s">
        <v>127</v>
      </c>
      <c r="D31" s="73"/>
      <c r="E31" s="73">
        <v>1</v>
      </c>
      <c r="F31" s="73"/>
      <c r="G31" s="73">
        <f t="shared" si="11"/>
        <v>0</v>
      </c>
      <c r="H31" s="75"/>
      <c r="I31" s="73">
        <f t="shared" si="0"/>
        <v>0</v>
      </c>
      <c r="J31" s="73"/>
      <c r="K31" s="73">
        <f t="shared" si="1"/>
        <v>0</v>
      </c>
      <c r="L31" s="75"/>
      <c r="M31" s="76">
        <f t="shared" si="13"/>
        <v>0</v>
      </c>
      <c r="N31" s="73"/>
      <c r="O31" s="73"/>
      <c r="P31" s="73"/>
      <c r="Q31" s="73"/>
      <c r="R31" s="73"/>
      <c r="S31" s="73"/>
      <c r="T31" s="75"/>
      <c r="U31" s="77">
        <f t="shared" si="14"/>
        <v>0</v>
      </c>
      <c r="V31" s="77"/>
      <c r="W31" s="77"/>
      <c r="X31" s="77">
        <f t="shared" si="7"/>
        <v>0</v>
      </c>
      <c r="Y31" s="78">
        <f t="shared" si="3"/>
        <v>0</v>
      </c>
      <c r="Z31" s="73"/>
      <c r="AA31" s="73">
        <f t="shared" si="4"/>
        <v>0</v>
      </c>
      <c r="AB31" s="73"/>
      <c r="AC31" s="73">
        <f t="shared" si="8"/>
        <v>1</v>
      </c>
      <c r="AD31" s="73">
        <f t="shared" si="9"/>
        <v>0</v>
      </c>
      <c r="AE31" s="77">
        <f t="shared" si="10"/>
        <v>0</v>
      </c>
      <c r="AF31" s="77"/>
      <c r="AG31" s="88">
        <f t="shared" si="12"/>
        <v>0</v>
      </c>
      <c r="AH31" s="88"/>
      <c r="AI31" s="88"/>
      <c r="AJ31" s="88"/>
      <c r="AK31" s="88"/>
      <c r="AL31" s="88"/>
      <c r="AM31" s="88"/>
      <c r="AN31" s="88"/>
      <c r="AO31" s="91">
        <f t="shared" si="5"/>
        <v>0</v>
      </c>
    </row>
    <row r="32" spans="1:41" ht="15.75">
      <c r="A32" s="73">
        <v>16</v>
      </c>
      <c r="B32" s="72" t="s">
        <v>117</v>
      </c>
      <c r="C32" s="158" t="s">
        <v>243</v>
      </c>
      <c r="D32" s="73"/>
      <c r="E32" s="73">
        <v>1</v>
      </c>
      <c r="F32" s="73"/>
      <c r="G32" s="73">
        <f t="shared" si="11"/>
        <v>0</v>
      </c>
      <c r="H32" s="75"/>
      <c r="I32" s="73">
        <f t="shared" si="0"/>
        <v>0</v>
      </c>
      <c r="J32" s="73"/>
      <c r="K32" s="73">
        <f t="shared" si="1"/>
        <v>0</v>
      </c>
      <c r="L32" s="75"/>
      <c r="M32" s="76">
        <f t="shared" si="13"/>
        <v>0</v>
      </c>
      <c r="N32" s="73"/>
      <c r="O32" s="73"/>
      <c r="P32" s="73"/>
      <c r="Q32" s="73"/>
      <c r="R32" s="73"/>
      <c r="S32" s="73"/>
      <c r="T32" s="75"/>
      <c r="U32" s="77">
        <f t="shared" si="14"/>
        <v>0</v>
      </c>
      <c r="V32" s="77"/>
      <c r="W32" s="77"/>
      <c r="X32" s="77">
        <f t="shared" si="7"/>
        <v>0</v>
      </c>
      <c r="Y32" s="78">
        <f t="shared" si="3"/>
        <v>0</v>
      </c>
      <c r="Z32" s="73"/>
      <c r="AA32" s="73">
        <f t="shared" si="4"/>
        <v>0</v>
      </c>
      <c r="AB32" s="73"/>
      <c r="AC32" s="73">
        <f t="shared" si="8"/>
        <v>1</v>
      </c>
      <c r="AD32" s="73">
        <f t="shared" si="9"/>
        <v>0</v>
      </c>
      <c r="AE32" s="77">
        <f t="shared" si="10"/>
        <v>0</v>
      </c>
      <c r="AF32" s="77"/>
      <c r="AG32" s="88">
        <f t="shared" si="12"/>
        <v>0</v>
      </c>
      <c r="AH32" s="88"/>
      <c r="AI32" s="88"/>
      <c r="AJ32" s="88"/>
      <c r="AK32" s="88"/>
      <c r="AL32" s="88"/>
      <c r="AM32" s="88"/>
      <c r="AN32" s="88"/>
      <c r="AO32" s="91">
        <f t="shared" si="5"/>
        <v>0</v>
      </c>
    </row>
    <row r="33" spans="1:41" ht="15.75">
      <c r="A33" s="73">
        <v>17</v>
      </c>
      <c r="B33" s="72" t="s">
        <v>117</v>
      </c>
      <c r="C33" s="159" t="s">
        <v>240</v>
      </c>
      <c r="D33" s="134"/>
      <c r="E33" s="134">
        <v>1</v>
      </c>
      <c r="F33" s="134"/>
      <c r="G33" s="134">
        <f t="shared" si="11"/>
        <v>0</v>
      </c>
      <c r="H33" s="135"/>
      <c r="I33" s="134">
        <f t="shared" si="0"/>
        <v>0</v>
      </c>
      <c r="J33" s="134"/>
      <c r="K33" s="134">
        <f t="shared" si="1"/>
        <v>0</v>
      </c>
      <c r="L33" s="135"/>
      <c r="M33" s="136">
        <f t="shared" si="13"/>
        <v>0</v>
      </c>
      <c r="N33" s="134"/>
      <c r="O33" s="134"/>
      <c r="P33" s="134"/>
      <c r="Q33" s="134"/>
      <c r="R33" s="134"/>
      <c r="S33" s="134"/>
      <c r="T33" s="135"/>
      <c r="U33" s="77">
        <f t="shared" si="14"/>
        <v>0</v>
      </c>
      <c r="V33" s="77"/>
      <c r="W33" s="77"/>
      <c r="X33" s="77">
        <f t="shared" si="7"/>
        <v>0</v>
      </c>
      <c r="Y33" s="78">
        <f t="shared" si="3"/>
        <v>0</v>
      </c>
      <c r="Z33" s="73"/>
      <c r="AA33" s="73">
        <f t="shared" si="4"/>
        <v>0</v>
      </c>
      <c r="AB33" s="73"/>
      <c r="AC33" s="73">
        <f t="shared" si="8"/>
        <v>1</v>
      </c>
      <c r="AD33" s="73">
        <f t="shared" si="9"/>
        <v>0</v>
      </c>
      <c r="AE33" s="77">
        <f t="shared" si="10"/>
        <v>0</v>
      </c>
      <c r="AF33" s="77"/>
      <c r="AG33" s="88">
        <f t="shared" si="12"/>
        <v>0</v>
      </c>
      <c r="AH33" s="88"/>
      <c r="AI33" s="88"/>
      <c r="AJ33" s="88"/>
      <c r="AK33" s="88"/>
      <c r="AL33" s="88"/>
      <c r="AM33" s="88"/>
      <c r="AN33" s="88"/>
      <c r="AO33" s="91">
        <f t="shared" si="5"/>
        <v>0</v>
      </c>
    </row>
    <row r="34" spans="1:41" ht="15.75">
      <c r="A34" s="73">
        <v>18</v>
      </c>
      <c r="B34" s="72" t="s">
        <v>117</v>
      </c>
      <c r="C34" s="158" t="s">
        <v>128</v>
      </c>
      <c r="D34" s="73"/>
      <c r="E34" s="73">
        <v>1</v>
      </c>
      <c r="F34" s="73"/>
      <c r="G34" s="73">
        <f t="shared" si="11"/>
        <v>0</v>
      </c>
      <c r="H34" s="75"/>
      <c r="I34" s="73">
        <f t="shared" si="0"/>
        <v>0</v>
      </c>
      <c r="J34" s="73"/>
      <c r="K34" s="73">
        <f t="shared" si="1"/>
        <v>0</v>
      </c>
      <c r="L34" s="75"/>
      <c r="M34" s="76">
        <f t="shared" si="13"/>
        <v>0</v>
      </c>
      <c r="N34" s="73"/>
      <c r="O34" s="73"/>
      <c r="P34" s="73"/>
      <c r="Q34" s="73"/>
      <c r="R34" s="73"/>
      <c r="S34" s="73"/>
      <c r="T34" s="75"/>
      <c r="U34" s="77">
        <f t="shared" si="14"/>
        <v>0</v>
      </c>
      <c r="V34" s="77"/>
      <c r="W34" s="77"/>
      <c r="X34" s="77">
        <f t="shared" si="7"/>
        <v>0</v>
      </c>
      <c r="Y34" s="78">
        <f t="shared" si="3"/>
        <v>0</v>
      </c>
      <c r="Z34" s="73"/>
      <c r="AA34" s="73">
        <f t="shared" si="4"/>
        <v>0</v>
      </c>
      <c r="AB34" s="73"/>
      <c r="AC34" s="73">
        <f t="shared" si="8"/>
        <v>1</v>
      </c>
      <c r="AD34" s="73">
        <f t="shared" si="9"/>
        <v>0</v>
      </c>
      <c r="AE34" s="77">
        <f t="shared" si="10"/>
        <v>0</v>
      </c>
      <c r="AF34" s="77"/>
      <c r="AG34" s="88">
        <f>AE34*AB34*AC34</f>
        <v>0</v>
      </c>
      <c r="AH34" s="88"/>
      <c r="AI34" s="88"/>
      <c r="AJ34" s="88"/>
      <c r="AK34" s="88"/>
      <c r="AL34" s="88"/>
      <c r="AM34" s="88"/>
      <c r="AN34" s="88"/>
      <c r="AO34" s="91">
        <f t="shared" si="5"/>
        <v>0</v>
      </c>
    </row>
    <row r="35" spans="1:41" ht="15.75">
      <c r="A35" s="73">
        <v>19</v>
      </c>
      <c r="B35" s="72" t="s">
        <v>117</v>
      </c>
      <c r="C35" s="158" t="s">
        <v>252</v>
      </c>
      <c r="D35" s="73"/>
      <c r="E35" s="73">
        <v>1</v>
      </c>
      <c r="F35" s="73"/>
      <c r="G35" s="73">
        <f t="shared" si="11"/>
        <v>0</v>
      </c>
      <c r="H35" s="75"/>
      <c r="I35" s="73">
        <f t="shared" si="0"/>
        <v>0</v>
      </c>
      <c r="J35" s="73"/>
      <c r="K35" s="73">
        <f t="shared" si="1"/>
        <v>0</v>
      </c>
      <c r="L35" s="75"/>
      <c r="M35" s="76">
        <f t="shared" si="13"/>
        <v>0</v>
      </c>
      <c r="N35" s="73"/>
      <c r="O35" s="73"/>
      <c r="P35" s="73"/>
      <c r="Q35" s="73"/>
      <c r="R35" s="73"/>
      <c r="S35" s="73"/>
      <c r="T35" s="75"/>
      <c r="U35" s="77">
        <f t="shared" si="14"/>
        <v>0</v>
      </c>
      <c r="V35" s="77"/>
      <c r="W35" s="77"/>
      <c r="X35" s="77">
        <f t="shared" si="7"/>
        <v>0</v>
      </c>
      <c r="Y35" s="78">
        <f t="shared" si="3"/>
        <v>0</v>
      </c>
      <c r="Z35" s="73"/>
      <c r="AA35" s="73">
        <f t="shared" si="4"/>
        <v>0</v>
      </c>
      <c r="AB35" s="73"/>
      <c r="AC35" s="73">
        <f t="shared" si="8"/>
        <v>1</v>
      </c>
      <c r="AD35" s="73">
        <f t="shared" si="9"/>
        <v>0</v>
      </c>
      <c r="AE35" s="77">
        <f t="shared" si="10"/>
        <v>0</v>
      </c>
      <c r="AF35" s="77"/>
      <c r="AG35" s="88">
        <f t="shared" si="12"/>
        <v>0</v>
      </c>
      <c r="AH35" s="88"/>
      <c r="AI35" s="88"/>
      <c r="AJ35" s="88"/>
      <c r="AK35" s="88"/>
      <c r="AL35" s="88"/>
      <c r="AM35" s="88"/>
      <c r="AN35" s="88"/>
      <c r="AO35" s="91">
        <f t="shared" si="5"/>
        <v>0</v>
      </c>
    </row>
    <row r="36" spans="1:41" ht="15.75">
      <c r="A36" s="73">
        <v>20</v>
      </c>
      <c r="B36" s="72" t="s">
        <v>117</v>
      </c>
      <c r="C36" s="158" t="s">
        <v>130</v>
      </c>
      <c r="D36" s="73"/>
      <c r="E36" s="73">
        <v>1</v>
      </c>
      <c r="F36" s="73"/>
      <c r="G36" s="73">
        <f t="shared" si="11"/>
        <v>0</v>
      </c>
      <c r="H36" s="75"/>
      <c r="I36" s="73">
        <f t="shared" si="0"/>
        <v>0</v>
      </c>
      <c r="J36" s="73"/>
      <c r="K36" s="73">
        <f t="shared" si="1"/>
        <v>0</v>
      </c>
      <c r="L36" s="75"/>
      <c r="M36" s="76">
        <f t="shared" si="13"/>
        <v>0</v>
      </c>
      <c r="N36" s="73"/>
      <c r="O36" s="73"/>
      <c r="P36" s="73"/>
      <c r="Q36" s="73"/>
      <c r="R36" s="73"/>
      <c r="S36" s="73"/>
      <c r="T36" s="75"/>
      <c r="U36" s="77">
        <f t="shared" si="14"/>
        <v>0</v>
      </c>
      <c r="V36" s="77"/>
      <c r="W36" s="77"/>
      <c r="X36" s="77">
        <f t="shared" si="7"/>
        <v>0</v>
      </c>
      <c r="Y36" s="78">
        <f t="shared" si="3"/>
        <v>0</v>
      </c>
      <c r="Z36" s="73"/>
      <c r="AA36" s="73">
        <f t="shared" si="4"/>
        <v>0</v>
      </c>
      <c r="AB36" s="73"/>
      <c r="AC36" s="73">
        <f t="shared" si="8"/>
        <v>1</v>
      </c>
      <c r="AD36" s="73">
        <f t="shared" si="9"/>
        <v>0</v>
      </c>
      <c r="AE36" s="77">
        <f t="shared" si="10"/>
        <v>0</v>
      </c>
      <c r="AF36" s="77"/>
      <c r="AG36" s="88">
        <f t="shared" si="12"/>
        <v>0</v>
      </c>
      <c r="AH36" s="88"/>
      <c r="AI36" s="88"/>
      <c r="AJ36" s="88"/>
      <c r="AK36" s="88"/>
      <c r="AL36" s="88"/>
      <c r="AM36" s="88"/>
      <c r="AN36" s="88"/>
      <c r="AO36" s="91">
        <f t="shared" si="5"/>
        <v>0</v>
      </c>
    </row>
    <row r="37" spans="1:41" ht="15.75">
      <c r="A37" s="73">
        <v>21</v>
      </c>
      <c r="B37" s="72" t="s">
        <v>117</v>
      </c>
      <c r="C37" s="158" t="s">
        <v>131</v>
      </c>
      <c r="D37" s="73"/>
      <c r="E37" s="73">
        <v>1</v>
      </c>
      <c r="F37" s="73"/>
      <c r="G37" s="73">
        <f t="shared" si="11"/>
        <v>0</v>
      </c>
      <c r="H37" s="75"/>
      <c r="I37" s="73">
        <f t="shared" si="0"/>
        <v>0</v>
      </c>
      <c r="J37" s="73"/>
      <c r="K37" s="73">
        <f t="shared" si="1"/>
        <v>0</v>
      </c>
      <c r="L37" s="75"/>
      <c r="M37" s="76">
        <f t="shared" si="13"/>
        <v>0</v>
      </c>
      <c r="N37" s="73"/>
      <c r="O37" s="73"/>
      <c r="P37" s="73"/>
      <c r="Q37" s="73"/>
      <c r="R37" s="73"/>
      <c r="S37" s="73"/>
      <c r="T37" s="75"/>
      <c r="U37" s="77">
        <f t="shared" si="14"/>
        <v>0</v>
      </c>
      <c r="V37" s="77"/>
      <c r="W37" s="77"/>
      <c r="X37" s="77">
        <f t="shared" si="7"/>
        <v>0</v>
      </c>
      <c r="Y37" s="78">
        <f t="shared" si="3"/>
        <v>0</v>
      </c>
      <c r="Z37" s="73"/>
      <c r="AA37" s="73">
        <f t="shared" si="4"/>
        <v>0</v>
      </c>
      <c r="AB37" s="73"/>
      <c r="AC37" s="73">
        <f t="shared" si="8"/>
        <v>1</v>
      </c>
      <c r="AD37" s="73">
        <f t="shared" si="9"/>
        <v>0</v>
      </c>
      <c r="AE37" s="77">
        <f t="shared" si="10"/>
        <v>0</v>
      </c>
      <c r="AF37" s="77"/>
      <c r="AG37" s="88">
        <f t="shared" si="12"/>
        <v>0</v>
      </c>
      <c r="AH37" s="88"/>
      <c r="AI37" s="88"/>
      <c r="AJ37" s="88"/>
      <c r="AK37" s="88"/>
      <c r="AL37" s="88"/>
      <c r="AM37" s="88"/>
      <c r="AN37" s="88"/>
      <c r="AO37" s="91">
        <f t="shared" si="5"/>
        <v>0</v>
      </c>
    </row>
    <row r="38" spans="1:41" ht="15.75">
      <c r="A38" s="73">
        <f aca="true" t="shared" si="15" ref="A38:A45">A37+1</f>
        <v>22</v>
      </c>
      <c r="B38" s="72" t="s">
        <v>117</v>
      </c>
      <c r="C38" s="159" t="s">
        <v>237</v>
      </c>
      <c r="D38" s="73"/>
      <c r="E38" s="73">
        <v>1</v>
      </c>
      <c r="F38" s="73"/>
      <c r="G38" s="73">
        <f>D38*E38</f>
        <v>0</v>
      </c>
      <c r="H38" s="75"/>
      <c r="I38" s="73">
        <f t="shared" si="0"/>
        <v>0</v>
      </c>
      <c r="J38" s="73"/>
      <c r="K38" s="73">
        <f t="shared" si="1"/>
        <v>0</v>
      </c>
      <c r="L38" s="75">
        <v>0.35</v>
      </c>
      <c r="M38" s="76">
        <f t="shared" si="13"/>
        <v>0</v>
      </c>
      <c r="N38" s="73"/>
      <c r="O38" s="73"/>
      <c r="P38" s="73"/>
      <c r="Q38" s="73"/>
      <c r="R38" s="73"/>
      <c r="S38" s="73"/>
      <c r="T38" s="75"/>
      <c r="U38" s="77">
        <f t="shared" si="14"/>
        <v>0</v>
      </c>
      <c r="V38" s="77"/>
      <c r="W38" s="77"/>
      <c r="X38" s="77">
        <f>G38+I38+K38+M38+O38+Q38+U38+W38</f>
        <v>0</v>
      </c>
      <c r="Y38" s="78">
        <f t="shared" si="3"/>
        <v>0</v>
      </c>
      <c r="Z38" s="73"/>
      <c r="AA38" s="73">
        <f t="shared" si="4"/>
        <v>0</v>
      </c>
      <c r="AB38" s="73"/>
      <c r="AC38" s="73">
        <f t="shared" si="8"/>
        <v>1</v>
      </c>
      <c r="AD38" s="73">
        <f t="shared" si="9"/>
        <v>0</v>
      </c>
      <c r="AE38" s="77">
        <f t="shared" si="10"/>
        <v>0</v>
      </c>
      <c r="AF38" s="77"/>
      <c r="AG38" s="88">
        <f t="shared" si="12"/>
        <v>0</v>
      </c>
      <c r="AH38" s="88"/>
      <c r="AI38" s="88"/>
      <c r="AJ38" s="88"/>
      <c r="AK38" s="88"/>
      <c r="AL38" s="88"/>
      <c r="AM38" s="88"/>
      <c r="AN38" s="88"/>
      <c r="AO38" s="91">
        <f t="shared" si="5"/>
        <v>0</v>
      </c>
    </row>
    <row r="39" spans="1:41" ht="15.75">
      <c r="A39" s="73">
        <v>23</v>
      </c>
      <c r="B39" s="72" t="s">
        <v>117</v>
      </c>
      <c r="C39" s="159" t="s">
        <v>239</v>
      </c>
      <c r="D39" s="73"/>
      <c r="E39" s="73">
        <v>1</v>
      </c>
      <c r="F39" s="73"/>
      <c r="G39" s="73">
        <f>D39*E39</f>
        <v>0</v>
      </c>
      <c r="H39" s="75"/>
      <c r="I39" s="73">
        <f t="shared" si="0"/>
        <v>0</v>
      </c>
      <c r="J39" s="73"/>
      <c r="K39" s="73">
        <f t="shared" si="1"/>
        <v>0</v>
      </c>
      <c r="L39" s="75">
        <v>0.35</v>
      </c>
      <c r="M39" s="76">
        <f t="shared" si="13"/>
        <v>0</v>
      </c>
      <c r="N39" s="73"/>
      <c r="O39" s="73"/>
      <c r="P39" s="73"/>
      <c r="Q39" s="73"/>
      <c r="R39" s="73"/>
      <c r="S39" s="73"/>
      <c r="T39" s="75"/>
      <c r="U39" s="77">
        <f t="shared" si="14"/>
        <v>0</v>
      </c>
      <c r="V39" s="77"/>
      <c r="W39" s="77"/>
      <c r="X39" s="77">
        <f>G39+I39+K39+M39+O39+Q39+U39+W39</f>
        <v>0</v>
      </c>
      <c r="Y39" s="78">
        <f t="shared" si="3"/>
        <v>0</v>
      </c>
      <c r="Z39" s="73"/>
      <c r="AA39" s="73">
        <f t="shared" si="4"/>
        <v>0</v>
      </c>
      <c r="AB39" s="73"/>
      <c r="AC39" s="73">
        <f t="shared" si="8"/>
        <v>1</v>
      </c>
      <c r="AD39" s="73">
        <f t="shared" si="9"/>
        <v>0</v>
      </c>
      <c r="AE39" s="77">
        <f t="shared" si="10"/>
        <v>0</v>
      </c>
      <c r="AF39" s="77"/>
      <c r="AG39" s="88">
        <f t="shared" si="12"/>
        <v>0</v>
      </c>
      <c r="AH39" s="88"/>
      <c r="AI39" s="88"/>
      <c r="AJ39" s="88"/>
      <c r="AK39" s="88"/>
      <c r="AL39" s="88"/>
      <c r="AM39" s="88"/>
      <c r="AN39" s="88"/>
      <c r="AO39" s="91">
        <f t="shared" si="5"/>
        <v>0</v>
      </c>
    </row>
    <row r="40" spans="1:41" ht="15.75">
      <c r="A40" s="73">
        <v>24</v>
      </c>
      <c r="B40" s="72" t="s">
        <v>117</v>
      </c>
      <c r="C40" s="159" t="s">
        <v>238</v>
      </c>
      <c r="D40" s="73"/>
      <c r="E40" s="73">
        <v>1</v>
      </c>
      <c r="F40" s="73"/>
      <c r="G40" s="73">
        <f>D40*E40</f>
        <v>0</v>
      </c>
      <c r="H40" s="75"/>
      <c r="I40" s="73">
        <f t="shared" si="0"/>
        <v>0</v>
      </c>
      <c r="J40" s="73"/>
      <c r="K40" s="73">
        <f t="shared" si="1"/>
        <v>0</v>
      </c>
      <c r="L40" s="75">
        <v>0</v>
      </c>
      <c r="M40" s="76">
        <f t="shared" si="13"/>
        <v>0</v>
      </c>
      <c r="N40" s="73"/>
      <c r="O40" s="73"/>
      <c r="P40" s="73"/>
      <c r="Q40" s="73"/>
      <c r="R40" s="73"/>
      <c r="S40" s="73"/>
      <c r="T40" s="75"/>
      <c r="U40" s="77">
        <f t="shared" si="14"/>
        <v>0</v>
      </c>
      <c r="V40" s="77"/>
      <c r="W40" s="77"/>
      <c r="X40" s="77">
        <f t="shared" si="7"/>
        <v>0</v>
      </c>
      <c r="Y40" s="78">
        <f t="shared" si="3"/>
        <v>0</v>
      </c>
      <c r="Z40" s="73"/>
      <c r="AA40" s="73">
        <f t="shared" si="4"/>
        <v>0</v>
      </c>
      <c r="AB40" s="73"/>
      <c r="AC40" s="73">
        <f t="shared" si="8"/>
        <v>1</v>
      </c>
      <c r="AD40" s="73">
        <f t="shared" si="9"/>
        <v>0</v>
      </c>
      <c r="AE40" s="77">
        <f t="shared" si="10"/>
        <v>0</v>
      </c>
      <c r="AF40" s="77"/>
      <c r="AG40" s="88">
        <f t="shared" si="12"/>
        <v>0</v>
      </c>
      <c r="AH40" s="88"/>
      <c r="AI40" s="88"/>
      <c r="AJ40" s="88"/>
      <c r="AK40" s="88"/>
      <c r="AL40" s="88"/>
      <c r="AM40" s="88"/>
      <c r="AN40" s="88"/>
      <c r="AO40" s="91">
        <f t="shared" si="5"/>
        <v>0</v>
      </c>
    </row>
    <row r="41" spans="1:41" ht="15.75">
      <c r="A41" s="73">
        <v>25</v>
      </c>
      <c r="B41" s="72" t="s">
        <v>132</v>
      </c>
      <c r="C41" s="158" t="s">
        <v>133</v>
      </c>
      <c r="D41" s="73"/>
      <c r="E41" s="73">
        <v>1</v>
      </c>
      <c r="F41" s="73"/>
      <c r="G41" s="73">
        <f t="shared" si="11"/>
        <v>0</v>
      </c>
      <c r="H41" s="75"/>
      <c r="I41" s="73">
        <f t="shared" si="0"/>
        <v>0</v>
      </c>
      <c r="J41" s="73">
        <v>0.2</v>
      </c>
      <c r="K41" s="73">
        <f t="shared" si="1"/>
        <v>0</v>
      </c>
      <c r="L41" s="75"/>
      <c r="M41" s="76">
        <f t="shared" si="13"/>
        <v>0</v>
      </c>
      <c r="N41" s="73"/>
      <c r="O41" s="73"/>
      <c r="P41" s="73"/>
      <c r="Q41" s="73"/>
      <c r="R41" s="73"/>
      <c r="S41" s="73"/>
      <c r="T41" s="75"/>
      <c r="U41" s="77">
        <f t="shared" si="14"/>
        <v>0</v>
      </c>
      <c r="V41" s="77"/>
      <c r="W41" s="77"/>
      <c r="X41" s="77">
        <f t="shared" si="7"/>
        <v>0</v>
      </c>
      <c r="Y41" s="78">
        <f t="shared" si="3"/>
        <v>0</v>
      </c>
      <c r="Z41" s="73"/>
      <c r="AA41" s="73">
        <f t="shared" si="4"/>
        <v>0</v>
      </c>
      <c r="AB41" s="73"/>
      <c r="AC41" s="73"/>
      <c r="AD41" s="73"/>
      <c r="AE41" s="77"/>
      <c r="AF41" s="77"/>
      <c r="AG41" s="88">
        <f>AE41*AB41</f>
        <v>0</v>
      </c>
      <c r="AH41" s="88"/>
      <c r="AI41" s="88"/>
      <c r="AJ41" s="88"/>
      <c r="AK41" s="88"/>
      <c r="AL41" s="88"/>
      <c r="AM41" s="88"/>
      <c r="AN41" s="88"/>
      <c r="AO41" s="91">
        <f t="shared" si="5"/>
        <v>0</v>
      </c>
    </row>
    <row r="42" spans="1:41" ht="27.75" customHeight="1">
      <c r="A42" s="73">
        <f t="shared" si="15"/>
        <v>26</v>
      </c>
      <c r="B42" s="72" t="s">
        <v>184</v>
      </c>
      <c r="C42" s="159" t="s">
        <v>120</v>
      </c>
      <c r="D42" s="73"/>
      <c r="E42" s="73">
        <v>1</v>
      </c>
      <c r="F42" s="73"/>
      <c r="G42" s="73">
        <f t="shared" si="11"/>
        <v>0</v>
      </c>
      <c r="H42" s="75"/>
      <c r="I42" s="73">
        <f t="shared" si="0"/>
        <v>0</v>
      </c>
      <c r="J42" s="73"/>
      <c r="K42" s="73"/>
      <c r="L42" s="75"/>
      <c r="M42" s="76">
        <f t="shared" si="13"/>
        <v>0</v>
      </c>
      <c r="N42" s="73"/>
      <c r="O42" s="73"/>
      <c r="P42" s="73"/>
      <c r="Q42" s="73"/>
      <c r="R42" s="73"/>
      <c r="S42" s="73"/>
      <c r="T42" s="75"/>
      <c r="U42" s="77">
        <f t="shared" si="14"/>
        <v>0</v>
      </c>
      <c r="V42" s="77"/>
      <c r="W42" s="77"/>
      <c r="X42" s="77">
        <f t="shared" si="7"/>
        <v>0</v>
      </c>
      <c r="Y42" s="78">
        <f t="shared" si="3"/>
        <v>0</v>
      </c>
      <c r="Z42" s="73"/>
      <c r="AA42" s="73">
        <f t="shared" si="4"/>
        <v>0</v>
      </c>
      <c r="AB42" s="73"/>
      <c r="AC42" s="73"/>
      <c r="AD42" s="73"/>
      <c r="AE42" s="77"/>
      <c r="AF42" s="77"/>
      <c r="AG42" s="88">
        <f>AE42*AB42</f>
        <v>0</v>
      </c>
      <c r="AH42" s="88"/>
      <c r="AI42" s="88"/>
      <c r="AJ42" s="88"/>
      <c r="AK42" s="88"/>
      <c r="AL42" s="88"/>
      <c r="AM42" s="88"/>
      <c r="AN42" s="88"/>
      <c r="AO42" s="91">
        <f t="shared" si="5"/>
        <v>0</v>
      </c>
    </row>
    <row r="43" spans="1:41" ht="15.75">
      <c r="A43" s="73">
        <f t="shared" si="15"/>
        <v>27</v>
      </c>
      <c r="B43" s="72" t="s">
        <v>134</v>
      </c>
      <c r="C43" s="158" t="s">
        <v>135</v>
      </c>
      <c r="D43" s="73"/>
      <c r="E43" s="73">
        <v>0.75</v>
      </c>
      <c r="F43" s="73"/>
      <c r="G43" s="73">
        <f t="shared" si="11"/>
        <v>0</v>
      </c>
      <c r="H43" s="75"/>
      <c r="I43" s="73">
        <f t="shared" si="0"/>
        <v>0</v>
      </c>
      <c r="J43" s="73"/>
      <c r="K43" s="73">
        <f t="shared" si="1"/>
        <v>0</v>
      </c>
      <c r="L43" s="75"/>
      <c r="M43" s="76">
        <f t="shared" si="13"/>
        <v>0</v>
      </c>
      <c r="N43" s="73"/>
      <c r="O43" s="73"/>
      <c r="P43" s="73"/>
      <c r="Q43" s="73"/>
      <c r="R43" s="73"/>
      <c r="S43" s="73"/>
      <c r="T43" s="75"/>
      <c r="U43" s="77">
        <f t="shared" si="14"/>
        <v>0</v>
      </c>
      <c r="V43" s="77"/>
      <c r="W43" s="77"/>
      <c r="X43" s="77">
        <f t="shared" si="7"/>
        <v>0</v>
      </c>
      <c r="Y43" s="78">
        <f t="shared" si="3"/>
        <v>0</v>
      </c>
      <c r="Z43" s="73"/>
      <c r="AA43" s="73">
        <f t="shared" si="4"/>
        <v>0</v>
      </c>
      <c r="AB43" s="73"/>
      <c r="AC43" s="73"/>
      <c r="AD43" s="73"/>
      <c r="AE43" s="77"/>
      <c r="AF43" s="77"/>
      <c r="AG43" s="88">
        <f>AE43*AB43</f>
        <v>0</v>
      </c>
      <c r="AH43" s="88"/>
      <c r="AI43" s="88"/>
      <c r="AJ43" s="88"/>
      <c r="AK43" s="88"/>
      <c r="AL43" s="88"/>
      <c r="AM43" s="88"/>
      <c r="AN43" s="88"/>
      <c r="AO43" s="91">
        <f t="shared" si="5"/>
        <v>0</v>
      </c>
    </row>
    <row r="44" spans="1:41" ht="15.75">
      <c r="A44" s="73">
        <f t="shared" si="15"/>
        <v>28</v>
      </c>
      <c r="B44" s="72" t="s">
        <v>134</v>
      </c>
      <c r="C44" s="158" t="s">
        <v>136</v>
      </c>
      <c r="D44" s="73"/>
      <c r="E44" s="73">
        <v>2</v>
      </c>
      <c r="F44" s="73"/>
      <c r="G44" s="73">
        <f t="shared" si="11"/>
        <v>0</v>
      </c>
      <c r="H44" s="75"/>
      <c r="I44" s="73">
        <f>D44*H44</f>
        <v>0</v>
      </c>
      <c r="J44" s="73"/>
      <c r="K44" s="73">
        <f t="shared" si="1"/>
        <v>0</v>
      </c>
      <c r="L44" s="75"/>
      <c r="M44" s="76">
        <f t="shared" si="13"/>
        <v>0</v>
      </c>
      <c r="N44" s="73"/>
      <c r="O44" s="73"/>
      <c r="P44" s="73"/>
      <c r="Q44" s="73"/>
      <c r="R44" s="73"/>
      <c r="S44" s="73"/>
      <c r="T44" s="75"/>
      <c r="U44" s="77">
        <f>D44*T44</f>
        <v>0</v>
      </c>
      <c r="V44" s="77"/>
      <c r="W44" s="77"/>
      <c r="X44" s="77">
        <f t="shared" si="7"/>
        <v>0</v>
      </c>
      <c r="Y44" s="78">
        <f t="shared" si="3"/>
        <v>0</v>
      </c>
      <c r="Z44" s="73"/>
      <c r="AA44" s="73">
        <f t="shared" si="4"/>
        <v>0</v>
      </c>
      <c r="AB44" s="73"/>
      <c r="AC44" s="73"/>
      <c r="AD44" s="73"/>
      <c r="AE44" s="77"/>
      <c r="AF44" s="77"/>
      <c r="AG44" s="88">
        <f>AE44*AB44</f>
        <v>0</v>
      </c>
      <c r="AH44" s="88"/>
      <c r="AI44" s="88"/>
      <c r="AJ44" s="88"/>
      <c r="AK44" s="88"/>
      <c r="AL44" s="88"/>
      <c r="AM44" s="88"/>
      <c r="AN44" s="88"/>
      <c r="AO44" s="91">
        <f t="shared" si="5"/>
        <v>0</v>
      </c>
    </row>
    <row r="45" spans="1:43" ht="15.75">
      <c r="A45" s="73">
        <f t="shared" si="15"/>
        <v>29</v>
      </c>
      <c r="B45" s="72" t="s">
        <v>137</v>
      </c>
      <c r="C45" s="158" t="s">
        <v>138</v>
      </c>
      <c r="D45" s="73"/>
      <c r="E45" s="73">
        <v>1</v>
      </c>
      <c r="F45" s="73"/>
      <c r="G45" s="73">
        <f t="shared" si="11"/>
        <v>0</v>
      </c>
      <c r="H45" s="75"/>
      <c r="I45" s="73">
        <f t="shared" si="0"/>
        <v>0</v>
      </c>
      <c r="J45" s="73"/>
      <c r="K45" s="73">
        <f t="shared" si="1"/>
        <v>0</v>
      </c>
      <c r="L45" s="75"/>
      <c r="M45" s="76">
        <f t="shared" si="13"/>
        <v>0</v>
      </c>
      <c r="N45" s="73"/>
      <c r="O45" s="73"/>
      <c r="P45" s="73"/>
      <c r="Q45" s="73"/>
      <c r="R45" s="73"/>
      <c r="S45" s="73"/>
      <c r="T45" s="75"/>
      <c r="U45" s="77">
        <f t="shared" si="14"/>
        <v>0</v>
      </c>
      <c r="V45" s="77"/>
      <c r="W45" s="77"/>
      <c r="X45" s="77">
        <f t="shared" si="7"/>
        <v>0</v>
      </c>
      <c r="Y45" s="78">
        <f t="shared" si="3"/>
        <v>0</v>
      </c>
      <c r="Z45" s="73"/>
      <c r="AA45" s="73">
        <f t="shared" si="4"/>
        <v>0</v>
      </c>
      <c r="AB45" s="73"/>
      <c r="AC45" s="73"/>
      <c r="AD45" s="73"/>
      <c r="AE45" s="77"/>
      <c r="AF45" s="77"/>
      <c r="AG45" s="88">
        <f>AE45*AB45</f>
        <v>0</v>
      </c>
      <c r="AH45" s="88"/>
      <c r="AI45" s="88"/>
      <c r="AJ45" s="88"/>
      <c r="AK45" s="88"/>
      <c r="AL45" s="88"/>
      <c r="AM45" s="88"/>
      <c r="AN45" s="88"/>
      <c r="AO45" s="91">
        <f t="shared" si="5"/>
        <v>0</v>
      </c>
      <c r="AQ45" s="145"/>
    </row>
    <row r="46" spans="1:41" ht="15.75">
      <c r="A46" s="74">
        <v>30</v>
      </c>
      <c r="B46" s="146" t="s">
        <v>23</v>
      </c>
      <c r="C46" s="74"/>
      <c r="D46" s="74"/>
      <c r="E46" s="74">
        <f aca="true" t="shared" si="16" ref="E46:AE46">SUM(E17:E45)</f>
        <v>29.75</v>
      </c>
      <c r="F46" s="74">
        <f t="shared" si="16"/>
        <v>0</v>
      </c>
      <c r="G46" s="74">
        <f t="shared" si="16"/>
        <v>0</v>
      </c>
      <c r="H46" s="74">
        <f t="shared" si="16"/>
        <v>0</v>
      </c>
      <c r="I46" s="74">
        <f t="shared" si="16"/>
        <v>0</v>
      </c>
      <c r="J46" s="74">
        <f t="shared" si="16"/>
        <v>0.6000000000000001</v>
      </c>
      <c r="K46" s="74">
        <f t="shared" si="16"/>
        <v>0</v>
      </c>
      <c r="L46" s="74">
        <f t="shared" si="16"/>
        <v>0.7</v>
      </c>
      <c r="M46" s="74">
        <f t="shared" si="16"/>
        <v>0</v>
      </c>
      <c r="N46" s="74">
        <f t="shared" si="16"/>
        <v>0</v>
      </c>
      <c r="O46" s="74">
        <f t="shared" si="16"/>
        <v>0</v>
      </c>
      <c r="P46" s="74">
        <f t="shared" si="16"/>
        <v>0</v>
      </c>
      <c r="Q46" s="74">
        <f t="shared" si="16"/>
        <v>0</v>
      </c>
      <c r="R46" s="74">
        <f t="shared" si="16"/>
        <v>0</v>
      </c>
      <c r="S46" s="74">
        <f t="shared" si="16"/>
        <v>0</v>
      </c>
      <c r="T46" s="74">
        <f t="shared" si="16"/>
        <v>0</v>
      </c>
      <c r="U46" s="74">
        <f t="shared" si="16"/>
        <v>0</v>
      </c>
      <c r="V46" s="74">
        <f t="shared" si="16"/>
        <v>0</v>
      </c>
      <c r="W46" s="74">
        <f t="shared" si="16"/>
        <v>0</v>
      </c>
      <c r="X46" s="74">
        <f t="shared" si="16"/>
        <v>0</v>
      </c>
      <c r="Y46" s="78">
        <f t="shared" si="16"/>
        <v>0</v>
      </c>
      <c r="Z46" s="74">
        <f t="shared" si="16"/>
        <v>0</v>
      </c>
      <c r="AA46" s="74">
        <f t="shared" si="16"/>
        <v>0</v>
      </c>
      <c r="AB46" s="74">
        <f t="shared" si="16"/>
        <v>0</v>
      </c>
      <c r="AC46" s="74">
        <f t="shared" si="16"/>
        <v>23</v>
      </c>
      <c r="AD46" s="74">
        <f>SUM(AD17:AD45)</f>
        <v>0</v>
      </c>
      <c r="AE46" s="74">
        <f t="shared" si="16"/>
        <v>0</v>
      </c>
      <c r="AF46" s="74"/>
      <c r="AG46" s="78">
        <f>SUM(AG17:AG45)</f>
        <v>0</v>
      </c>
      <c r="AH46" s="166">
        <v>0.15</v>
      </c>
      <c r="AI46" s="78">
        <f>G46*AH46*2</f>
        <v>0</v>
      </c>
      <c r="AJ46" s="166">
        <v>0.282617</v>
      </c>
      <c r="AK46" s="78">
        <f>G46*AJ46*2</f>
        <v>0</v>
      </c>
      <c r="AL46" s="74">
        <f>AL17+AL21+AL22+AL23+AL24+AL25+AL26+AL27+AL28+AL29+AL30+AL31+AL32+AL33+AL34+AL35+AL36+AL37+AL41+AL43++AL44+AL45</f>
        <v>0</v>
      </c>
      <c r="AM46" s="166" t="e">
        <f>'расчеи фонда педагоги 2015'!F22</f>
        <v>#DIV/0!</v>
      </c>
      <c r="AN46" s="78" t="e">
        <f>G46*AM46*2</f>
        <v>#DIV/0!</v>
      </c>
      <c r="AO46" s="91" t="e">
        <f>Y46*12+AA46+AG46+AL46+AI46*6+AK46*6+AN46*6</f>
        <v>#DIV/0!</v>
      </c>
    </row>
    <row r="47" spans="1:42" ht="15.75">
      <c r="A47" s="148"/>
      <c r="B47" s="149"/>
      <c r="C47" s="148"/>
      <c r="D47" s="148"/>
      <c r="E47" s="148"/>
      <c r="F47" s="148"/>
      <c r="G47" s="148"/>
      <c r="H47" s="148"/>
      <c r="I47" s="148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51"/>
      <c r="Z47" s="65"/>
      <c r="AA47" s="65"/>
      <c r="AB47" s="65"/>
      <c r="AC47" s="65"/>
      <c r="AD47" s="65"/>
      <c r="AE47" s="65"/>
      <c r="AF47" s="65" t="s">
        <v>89</v>
      </c>
      <c r="AG47" s="81"/>
      <c r="AH47" s="81"/>
      <c r="AI47" s="81"/>
      <c r="AJ47" s="81"/>
      <c r="AK47" s="81"/>
      <c r="AL47" s="81"/>
      <c r="AM47" s="81"/>
      <c r="AN47" s="81"/>
      <c r="AO47" s="69"/>
      <c r="AP47" s="93"/>
    </row>
    <row r="48" spans="1:41" ht="15.75">
      <c r="A48" s="148"/>
      <c r="B48" s="33" t="s">
        <v>68</v>
      </c>
      <c r="C48" s="150"/>
      <c r="D48" s="150"/>
      <c r="E48" s="35"/>
      <c r="F48" s="36"/>
      <c r="G48" s="148" t="s">
        <v>253</v>
      </c>
      <c r="H48" s="148"/>
      <c r="I48" s="148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51"/>
      <c r="Z48" s="65"/>
      <c r="AA48" s="65"/>
      <c r="AB48" s="65"/>
      <c r="AC48" s="65"/>
      <c r="AD48" s="65"/>
      <c r="AE48" s="65"/>
      <c r="AF48" s="65" t="s">
        <v>94</v>
      </c>
      <c r="AG48" s="81"/>
      <c r="AH48" s="81"/>
      <c r="AI48" s="81"/>
      <c r="AJ48" s="81"/>
      <c r="AK48" s="81"/>
      <c r="AL48" s="167" t="e">
        <f>AO46</f>
        <v>#DIV/0!</v>
      </c>
      <c r="AM48" s="167"/>
      <c r="AN48" s="167" t="e">
        <f>AO46</f>
        <v>#DIV/0!</v>
      </c>
      <c r="AO48" s="95" t="e">
        <f>(AO46-'расчеи фонда педагоги 2015'!C37)/6+0.276</f>
        <v>#DIV/0!</v>
      </c>
    </row>
    <row r="49" spans="1:41" ht="15.75">
      <c r="A49" s="150"/>
      <c r="B49" s="262"/>
      <c r="C49" s="262"/>
      <c r="D49" s="150"/>
      <c r="E49" s="150"/>
      <c r="F49" s="150"/>
      <c r="G49" s="150"/>
      <c r="H49" s="150"/>
      <c r="I49" s="1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3"/>
      <c r="Z49" s="65"/>
      <c r="AA49" s="65"/>
      <c r="AB49" s="65"/>
      <c r="AC49" s="65"/>
      <c r="AD49" s="65"/>
      <c r="AE49" s="65"/>
      <c r="AF49" s="65" t="s">
        <v>95</v>
      </c>
      <c r="AG49" s="81">
        <v>213</v>
      </c>
      <c r="AH49" s="81"/>
      <c r="AI49" s="81"/>
      <c r="AJ49" s="81"/>
      <c r="AK49" s="81"/>
      <c r="AL49" s="81" t="e">
        <f>AL48*30.2%</f>
        <v>#DIV/0!</v>
      </c>
      <c r="AM49" s="81"/>
      <c r="AN49" s="81" t="e">
        <f>AN48*30.2%</f>
        <v>#DIV/0!</v>
      </c>
      <c r="AO49" s="186" t="e">
        <f>AO48-'расчеи фонда педагоги 2015'!D31</f>
        <v>#DIV/0!</v>
      </c>
    </row>
    <row r="50" spans="1:41" ht="15.75" customHeight="1">
      <c r="A50" s="150"/>
      <c r="B50" s="262"/>
      <c r="C50" s="262"/>
      <c r="D50" s="150"/>
      <c r="E50" s="150"/>
      <c r="F50" s="150"/>
      <c r="G50" s="150"/>
      <c r="H50" s="150"/>
      <c r="I50" s="1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3"/>
      <c r="Z50" s="65"/>
      <c r="AA50" s="65"/>
      <c r="AB50" s="65"/>
      <c r="AC50" s="65"/>
      <c r="AD50" s="65"/>
      <c r="AE50" s="65"/>
      <c r="AF50" s="65" t="s">
        <v>90</v>
      </c>
      <c r="AG50" s="81"/>
      <c r="AH50" s="81"/>
      <c r="AI50" s="81"/>
      <c r="AJ50" s="81"/>
      <c r="AK50" s="81"/>
      <c r="AL50" s="167" t="e">
        <f>AL48+AL49</f>
        <v>#DIV/0!</v>
      </c>
      <c r="AM50" s="167"/>
      <c r="AN50" s="167" t="e">
        <f>AN48+AN49</f>
        <v>#DIV/0!</v>
      </c>
      <c r="AO50" s="95"/>
    </row>
    <row r="51" spans="1:42" ht="16.5" customHeight="1">
      <c r="A51" s="265" t="s">
        <v>224</v>
      </c>
      <c r="B51" s="265"/>
      <c r="C51" s="265"/>
      <c r="D51" s="151"/>
      <c r="E51" s="151"/>
      <c r="F51" s="152"/>
      <c r="G51" s="151" t="s">
        <v>221</v>
      </c>
      <c r="H51" s="1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3"/>
      <c r="Z51" s="65"/>
      <c r="AA51" s="65"/>
      <c r="AB51" s="65"/>
      <c r="AC51" s="65"/>
      <c r="AD51" s="65"/>
      <c r="AE51" s="65"/>
      <c r="AF51" s="65"/>
      <c r="AG51" s="81"/>
      <c r="AH51" s="81"/>
      <c r="AI51" s="81"/>
      <c r="AJ51" s="81"/>
      <c r="AK51" s="81"/>
      <c r="AL51" s="81"/>
      <c r="AM51" s="81"/>
      <c r="AN51" s="81"/>
      <c r="AO51" s="69"/>
      <c r="AP51" s="65"/>
    </row>
    <row r="52" spans="1:40" ht="15.75">
      <c r="A52" s="265"/>
      <c r="B52" s="265"/>
      <c r="C52" s="265"/>
      <c r="D52" s="150"/>
      <c r="E52" s="150"/>
      <c r="F52" s="150"/>
      <c r="G52" s="150"/>
      <c r="H52" s="150"/>
      <c r="I52" s="150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9"/>
      <c r="AF52" s="5"/>
      <c r="AG52" s="49"/>
      <c r="AH52" s="49"/>
      <c r="AI52" s="49"/>
      <c r="AJ52" s="49"/>
      <c r="AK52" s="49"/>
      <c r="AL52" s="49"/>
      <c r="AM52" s="49"/>
      <c r="AN52" s="49"/>
    </row>
    <row r="53" spans="1:40" ht="15">
      <c r="A53" s="150"/>
      <c r="B53" s="153"/>
      <c r="C53" s="150"/>
      <c r="D53" s="150"/>
      <c r="E53" s="150"/>
      <c r="F53" s="150"/>
      <c r="G53" s="150"/>
      <c r="H53" s="150"/>
      <c r="I53" s="150"/>
      <c r="Y53" s="3"/>
      <c r="AG53" s="49"/>
      <c r="AH53" s="49"/>
      <c r="AI53" s="49"/>
      <c r="AJ53" s="49"/>
      <c r="AK53" s="49"/>
      <c r="AL53" s="49"/>
      <c r="AM53" s="49"/>
      <c r="AN53" s="49"/>
    </row>
    <row r="54" spans="2:40" ht="12.75">
      <c r="B54" s="4"/>
      <c r="Y54" s="3"/>
      <c r="AG54" s="49"/>
      <c r="AH54" s="49"/>
      <c r="AI54" s="49"/>
      <c r="AJ54" s="49"/>
      <c r="AK54" s="49"/>
      <c r="AL54" s="49"/>
      <c r="AM54" s="49"/>
      <c r="AN54" s="49"/>
    </row>
    <row r="55" spans="2:40" ht="12.75">
      <c r="B55" s="4"/>
      <c r="Y55" s="3"/>
      <c r="AG55" s="49"/>
      <c r="AH55" s="49"/>
      <c r="AI55" s="49"/>
      <c r="AJ55" s="49"/>
      <c r="AK55" s="49"/>
      <c r="AL55" s="49"/>
      <c r="AM55" s="49"/>
      <c r="AN55" s="49"/>
    </row>
  </sheetData>
  <sheetProtection/>
  <mergeCells count="50">
    <mergeCell ref="AB12:AB13"/>
    <mergeCell ref="AF12:AF13"/>
    <mergeCell ref="AM11:AN13"/>
    <mergeCell ref="H12:I13"/>
    <mergeCell ref="J12:K13"/>
    <mergeCell ref="A51:C52"/>
    <mergeCell ref="L12:M13"/>
    <mergeCell ref="A11:A14"/>
    <mergeCell ref="B11:B14"/>
    <mergeCell ref="C11:C14"/>
    <mergeCell ref="B50:C50"/>
    <mergeCell ref="Z7:AG7"/>
    <mergeCell ref="AO11:AO14"/>
    <mergeCell ref="Z1:AG1"/>
    <mergeCell ref="Z2:AG2"/>
    <mergeCell ref="Z3:AG3"/>
    <mergeCell ref="Z4:AG4"/>
    <mergeCell ref="Z8:AG8"/>
    <mergeCell ref="AG12:AG13"/>
    <mergeCell ref="AL11:AL14"/>
    <mergeCell ref="AA11:AA14"/>
    <mergeCell ref="AE12:AE13"/>
    <mergeCell ref="D9:U9"/>
    <mergeCell ref="Z9:AG9"/>
    <mergeCell ref="AH11:AI13"/>
    <mergeCell ref="E11:E14"/>
    <mergeCell ref="I5:L5"/>
    <mergeCell ref="Z5:AG5"/>
    <mergeCell ref="I6:Q6"/>
    <mergeCell ref="Z6:AG6"/>
    <mergeCell ref="J7:R7"/>
    <mergeCell ref="AJ11:AK13"/>
    <mergeCell ref="X11:X14"/>
    <mergeCell ref="N11:S11"/>
    <mergeCell ref="Z11:Z14"/>
    <mergeCell ref="Y11:Y14"/>
    <mergeCell ref="AB11:AG11"/>
    <mergeCell ref="P12:Q13"/>
    <mergeCell ref="R12:S13"/>
    <mergeCell ref="AC12:AC13"/>
    <mergeCell ref="AD12:AD13"/>
    <mergeCell ref="B49:C49"/>
    <mergeCell ref="N12:O13"/>
    <mergeCell ref="F11:F14"/>
    <mergeCell ref="G11:G14"/>
    <mergeCell ref="H11:M11"/>
    <mergeCell ref="T11:W11"/>
    <mergeCell ref="T12:U13"/>
    <mergeCell ref="V12:W13"/>
    <mergeCell ref="D11:D14"/>
  </mergeCells>
  <printOptions/>
  <pageMargins left="0.25" right="0.25" top="0.75" bottom="0.75" header="0.3" footer="0.3"/>
  <pageSetup fitToHeight="0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2015-07-19T22:17:23Z</cp:lastPrinted>
  <dcterms:created xsi:type="dcterms:W3CDTF">1996-10-08T23:32:33Z</dcterms:created>
  <dcterms:modified xsi:type="dcterms:W3CDTF">2015-09-17T03:36:13Z</dcterms:modified>
  <cp:category/>
  <cp:version/>
  <cp:contentType/>
  <cp:contentStatus/>
</cp:coreProperties>
</file>